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25" activeTab="1"/>
  </bookViews>
  <sheets>
    <sheet name="Load Factor 15%" sheetId="1" r:id="rId1"/>
    <sheet name="Load Factor 50%" sheetId="2" r:id="rId2"/>
  </sheets>
  <definedNames/>
  <calcPr fullCalcOnLoad="1"/>
</workbook>
</file>

<file path=xl/sharedStrings.xml><?xml version="1.0" encoding="utf-8"?>
<sst xmlns="http://schemas.openxmlformats.org/spreadsheetml/2006/main" count="58" uniqueCount="31">
  <si>
    <t>SCHEDULE 15-4</t>
  </si>
  <si>
    <t>Annual Cost for General Service Customer</t>
  </si>
  <si>
    <t>Service Charge</t>
  </si>
  <si>
    <t>Demand Charge</t>
  </si>
  <si>
    <t>Basic Energy Charge</t>
  </si>
  <si>
    <t>ECAM Charge</t>
  </si>
  <si>
    <t>Provincial Costs Recoverable</t>
  </si>
  <si>
    <t>Provincial Energy Efficiency Program</t>
  </si>
  <si>
    <t>Cable Contingency Fund</t>
  </si>
  <si>
    <t>RORA</t>
  </si>
  <si>
    <t xml:space="preserve">  Sub-total</t>
  </si>
  <si>
    <t>HST*</t>
  </si>
  <si>
    <t>Total Annual Cost</t>
  </si>
  <si>
    <t>Percentage Annual Increase (%)</t>
  </si>
  <si>
    <t>* HST Rate increased from 14% to 15% effective October 1, 2016</t>
  </si>
  <si>
    <t xml:space="preserve"> Consumption - kWh</t>
  </si>
  <si>
    <t>Service Charge per month</t>
  </si>
  <si>
    <t>ECAM Charge per kWh</t>
  </si>
  <si>
    <t>Provincial Costs Recoverable per kWh</t>
  </si>
  <si>
    <t>Provincial Energy Efficiency Program per kWh</t>
  </si>
  <si>
    <t>Cable Contingency Fund per kWh</t>
  </si>
  <si>
    <t>RORA per kWh</t>
  </si>
  <si>
    <t xml:space="preserve">  Total Energy Charge per kWh</t>
  </si>
  <si>
    <t xml:space="preserve"> Demand - KW</t>
  </si>
  <si>
    <t>Demand Charge per KW</t>
  </si>
  <si>
    <t>Basic Energy Charge per kWh - Block 2</t>
  </si>
  <si>
    <t>Basic Energy Charge per kWh - Block 1 - 5,000 kWh</t>
  </si>
  <si>
    <t>(5,475kWh/50KW per Month / 65,700 kWh/600KW per Year)</t>
  </si>
  <si>
    <t>(18,250kWh/50KW per Month / 219,000 kWh/600KW per Year)</t>
  </si>
  <si>
    <t>50 KW @ 15% load factor = 50 KW X 24 hours X 365 days X 15% = 65,700 kWh consumption per year</t>
  </si>
  <si>
    <t>50 KW @ 50% load factor = 50 KW X 24 hours X 365 days X 50% = 219,000 kWh consumption per year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</si>
</sst>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[Red]\(&quot;$&quot;#,##0.0000\)"/>
    <numFmt numFmtId="165" formatCode="_(* #,##0_);_(* \(#,##0\);_(* &quot;-&quot;??_);_(@_)"/>
    <numFmt numFmtId="166" formatCode="0.0%"/>
    <numFmt numFmtId="167" formatCode="_(* #,##0.000000_);_(* \(#,##0.000000\);_(* &quot;-&quot;??_);_(@_)"/>
    <numFmt numFmtId="168" formatCode="_(* #,##0.0000000_);_(* \(#,##0.0000000\);_(* &quot;-&quot;??_);_(@_)"/>
    <numFmt numFmtId="169" formatCode="_(&quot;$&quot;* #,##0.0000_);_(&quot;$&quot;* \(#,##0.0000\);_(&quot;$&quot;* &quot;-&quot;??_);_(@_)"/>
    <numFmt numFmtId="170" formatCode="_(* #,##0.00000_);_(* \(#,##0.00000\);_(* &quot;-&quot;??_);_(@_)"/>
    <numFmt numFmtId="171" formatCode="_(* #,##0.0000_);_(* \(#,##0.00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164" fontId="3" fillId="0" borderId="10" xfId="44" applyNumberFormat="1" applyFont="1" applyBorder="1" applyAlignment="1">
      <alignment horizontal="left"/>
    </xf>
    <xf numFmtId="0" fontId="38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44" fontId="39" fillId="0" borderId="11" xfId="44" applyFont="1" applyBorder="1" applyAlignment="1">
      <alignment/>
    </xf>
    <xf numFmtId="43" fontId="39" fillId="0" borderId="11" xfId="42" applyNumberFormat="1" applyFont="1" applyBorder="1" applyAlignment="1">
      <alignment/>
    </xf>
    <xf numFmtId="164" fontId="3" fillId="0" borderId="11" xfId="44" applyNumberFormat="1" applyFont="1" applyBorder="1" applyAlignment="1">
      <alignment horizontal="left"/>
    </xf>
    <xf numFmtId="165" fontId="38" fillId="0" borderId="11" xfId="42" applyNumberFormat="1" applyFont="1" applyBorder="1" applyAlignment="1">
      <alignment horizontal="left"/>
    </xf>
    <xf numFmtId="43" fontId="39" fillId="0" borderId="11" xfId="42" applyFont="1" applyBorder="1" applyAlignment="1">
      <alignment/>
    </xf>
    <xf numFmtId="43" fontId="39" fillId="0" borderId="11" xfId="42" applyFont="1" applyFill="1" applyBorder="1" applyAlignment="1">
      <alignment/>
    </xf>
    <xf numFmtId="43" fontId="38" fillId="0" borderId="11" xfId="42" applyFont="1" applyBorder="1" applyAlignment="1">
      <alignment/>
    </xf>
    <xf numFmtId="44" fontId="38" fillId="0" borderId="11" xfId="0" applyNumberFormat="1" applyFont="1" applyBorder="1" applyAlignment="1">
      <alignment/>
    </xf>
    <xf numFmtId="166" fontId="38" fillId="0" borderId="11" xfId="57" applyNumberFormat="1" applyFont="1" applyBorder="1" applyAlignment="1">
      <alignment/>
    </xf>
    <xf numFmtId="166" fontId="38" fillId="0" borderId="11" xfId="57" applyNumberFormat="1" applyFont="1" applyBorder="1" applyAlignment="1">
      <alignment horizontal="center"/>
    </xf>
    <xf numFmtId="166" fontId="39" fillId="0" borderId="0" xfId="57" applyNumberFormat="1" applyFont="1" applyBorder="1" applyAlignment="1">
      <alignment/>
    </xf>
    <xf numFmtId="0" fontId="39" fillId="0" borderId="0" xfId="0" applyFont="1" applyAlignment="1">
      <alignment/>
    </xf>
    <xf numFmtId="0" fontId="39" fillId="0" borderId="11" xfId="0" applyFont="1" applyBorder="1" applyAlignment="1">
      <alignment horizontal="center"/>
    </xf>
    <xf numFmtId="165" fontId="39" fillId="0" borderId="11" xfId="0" applyNumberFormat="1" applyFont="1" applyBorder="1" applyAlignment="1">
      <alignment/>
    </xf>
    <xf numFmtId="165" fontId="39" fillId="0" borderId="11" xfId="42" applyNumberFormat="1" applyFont="1" applyBorder="1" applyAlignment="1">
      <alignment horizontal="center"/>
    </xf>
    <xf numFmtId="44" fontId="39" fillId="0" borderId="11" xfId="44" applyNumberFormat="1" applyFont="1" applyBorder="1" applyAlignment="1">
      <alignment/>
    </xf>
    <xf numFmtId="43" fontId="39" fillId="0" borderId="11" xfId="0" applyNumberFormat="1" applyFont="1" applyBorder="1" applyAlignment="1">
      <alignment/>
    </xf>
    <xf numFmtId="171" fontId="39" fillId="0" borderId="11" xfId="0" applyNumberFormat="1" applyFont="1" applyBorder="1" applyAlignment="1">
      <alignment/>
    </xf>
    <xf numFmtId="169" fontId="39" fillId="0" borderId="11" xfId="44" applyNumberFormat="1" applyFont="1" applyBorder="1" applyAlignment="1">
      <alignment/>
    </xf>
    <xf numFmtId="167" fontId="39" fillId="0" borderId="11" xfId="0" applyNumberFormat="1" applyFont="1" applyBorder="1" applyAlignment="1">
      <alignment/>
    </xf>
    <xf numFmtId="167" fontId="39" fillId="0" borderId="11" xfId="42" applyNumberFormat="1" applyFont="1" applyBorder="1" applyAlignment="1">
      <alignment/>
    </xf>
    <xf numFmtId="170" fontId="39" fillId="0" borderId="11" xfId="0" applyNumberFormat="1" applyFont="1" applyBorder="1" applyAlignment="1">
      <alignment/>
    </xf>
    <xf numFmtId="168" fontId="39" fillId="0" borderId="11" xfId="42" applyNumberFormat="1" applyFont="1" applyBorder="1" applyAlignment="1">
      <alignment/>
    </xf>
    <xf numFmtId="167" fontId="39" fillId="0" borderId="0" xfId="42" applyNumberFormat="1" applyFont="1" applyAlignment="1">
      <alignment/>
    </xf>
    <xf numFmtId="170" fontId="39" fillId="0" borderId="0" xfId="0" applyNumberFormat="1" applyFont="1" applyBorder="1" applyAlignment="1">
      <alignment/>
    </xf>
    <xf numFmtId="170" fontId="39" fillId="0" borderId="11" xfId="42" applyNumberFormat="1" applyFont="1" applyBorder="1" applyAlignment="1">
      <alignment/>
    </xf>
    <xf numFmtId="169" fontId="39" fillId="0" borderId="11" xfId="0" applyNumberFormat="1" applyFont="1" applyBorder="1" applyAlignment="1">
      <alignment/>
    </xf>
    <xf numFmtId="165" fontId="38" fillId="0" borderId="12" xfId="42" applyNumberFormat="1" applyFont="1" applyBorder="1" applyAlignment="1">
      <alignment horizontal="left"/>
    </xf>
    <xf numFmtId="165" fontId="38" fillId="0" borderId="13" xfId="42" applyNumberFormat="1" applyFont="1" applyBorder="1" applyAlignment="1">
      <alignment horizontal="left"/>
    </xf>
    <xf numFmtId="169" fontId="39" fillId="0" borderId="13" xfId="0" applyNumberFormat="1" applyFont="1" applyBorder="1" applyAlignment="1">
      <alignment/>
    </xf>
    <xf numFmtId="171" fontId="39" fillId="0" borderId="11" xfId="42" applyNumberFormat="1" applyFont="1" applyBorder="1" applyAlignment="1">
      <alignment/>
    </xf>
    <xf numFmtId="164" fontId="2" fillId="0" borderId="12" xfId="44" applyNumberFormat="1" applyFont="1" applyBorder="1" applyAlignment="1">
      <alignment horizontal="center"/>
    </xf>
    <xf numFmtId="164" fontId="2" fillId="0" borderId="13" xfId="44" applyNumberFormat="1" applyFont="1" applyBorder="1" applyAlignment="1">
      <alignment horizontal="center"/>
    </xf>
    <xf numFmtId="164" fontId="2" fillId="0" borderId="14" xfId="44" applyNumberFormat="1" applyFont="1" applyBorder="1" applyAlignment="1">
      <alignment horizontal="center"/>
    </xf>
    <xf numFmtId="164" fontId="2" fillId="0" borderId="12" xfId="44" applyNumberFormat="1" applyFont="1" applyFill="1" applyBorder="1" applyAlignment="1">
      <alignment horizontal="center"/>
    </xf>
    <xf numFmtId="164" fontId="2" fillId="0" borderId="13" xfId="44" applyNumberFormat="1" applyFont="1" applyFill="1" applyBorder="1" applyAlignment="1">
      <alignment horizontal="center"/>
    </xf>
    <xf numFmtId="164" fontId="2" fillId="0" borderId="14" xfId="44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D44" sqref="D44"/>
    </sheetView>
  </sheetViews>
  <sheetFormatPr defaultColWidth="9.140625" defaultRowHeight="15"/>
  <cols>
    <col min="1" max="1" width="30.57421875" style="15" customWidth="1"/>
    <col min="2" max="2" width="11.140625" style="15" hidden="1" customWidth="1"/>
    <col min="3" max="8" width="9.8515625" style="15" bestFit="1" customWidth="1"/>
    <col min="9" max="9" width="7.8515625" style="15" bestFit="1" customWidth="1"/>
    <col min="10" max="16384" width="9.140625" style="15" customWidth="1"/>
  </cols>
  <sheetData>
    <row r="1" spans="2:8" ht="12">
      <c r="B1" s="15">
        <v>2015</v>
      </c>
      <c r="C1" s="16">
        <v>2016</v>
      </c>
      <c r="D1" s="16">
        <v>2017</v>
      </c>
      <c r="E1" s="16">
        <v>2018</v>
      </c>
      <c r="F1" s="16">
        <v>2019</v>
      </c>
      <c r="G1" s="16">
        <v>2020</v>
      </c>
      <c r="H1" s="16">
        <v>2021</v>
      </c>
    </row>
    <row r="2" spans="1:8" ht="12">
      <c r="A2" s="3" t="s">
        <v>15</v>
      </c>
      <c r="B2" s="17">
        <f>C2</f>
        <v>65700</v>
      </c>
      <c r="C2" s="18">
        <f>5475*12</f>
        <v>65700</v>
      </c>
      <c r="D2" s="18">
        <f>+C2</f>
        <v>65700</v>
      </c>
      <c r="E2" s="18">
        <f aca="true" t="shared" si="0" ref="E2:H4">+D2</f>
        <v>65700</v>
      </c>
      <c r="F2" s="18">
        <f t="shared" si="0"/>
        <v>65700</v>
      </c>
      <c r="G2" s="18">
        <f t="shared" si="0"/>
        <v>65700</v>
      </c>
      <c r="H2" s="18">
        <f t="shared" si="0"/>
        <v>65700</v>
      </c>
    </row>
    <row r="3" spans="1:8" ht="12">
      <c r="A3" s="3" t="s">
        <v>23</v>
      </c>
      <c r="B3" s="17">
        <f>C3</f>
        <v>600</v>
      </c>
      <c r="C3" s="18">
        <f>50*12</f>
        <v>600</v>
      </c>
      <c r="D3" s="18">
        <f>+C3</f>
        <v>600</v>
      </c>
      <c r="E3" s="18">
        <f t="shared" si="0"/>
        <v>600</v>
      </c>
      <c r="F3" s="18">
        <f t="shared" si="0"/>
        <v>600</v>
      </c>
      <c r="G3" s="18">
        <f t="shared" si="0"/>
        <v>600</v>
      </c>
      <c r="H3" s="18">
        <f t="shared" si="0"/>
        <v>600</v>
      </c>
    </row>
    <row r="4" spans="1:8" ht="12">
      <c r="A4" s="5" t="s">
        <v>16</v>
      </c>
      <c r="B4" s="19">
        <f>C4</f>
        <v>24.57</v>
      </c>
      <c r="C4" s="19">
        <v>24.57</v>
      </c>
      <c r="D4" s="19">
        <v>24.57</v>
      </c>
      <c r="E4" s="19">
        <v>24.57</v>
      </c>
      <c r="F4" s="19">
        <v>24.57</v>
      </c>
      <c r="G4" s="19">
        <f t="shared" si="0"/>
        <v>24.57</v>
      </c>
      <c r="H4" s="19">
        <f t="shared" si="0"/>
        <v>24.57</v>
      </c>
    </row>
    <row r="5" spans="1:8" ht="12">
      <c r="A5" s="5" t="s">
        <v>24</v>
      </c>
      <c r="B5" s="19">
        <f>C5</f>
        <v>13.43</v>
      </c>
      <c r="C5" s="19">
        <v>13.43</v>
      </c>
      <c r="D5" s="19">
        <f>C5</f>
        <v>13.43</v>
      </c>
      <c r="E5" s="19">
        <f>D5</f>
        <v>13.43</v>
      </c>
      <c r="F5" s="19">
        <f>E5</f>
        <v>13.43</v>
      </c>
      <c r="G5" s="19">
        <f>F5</f>
        <v>13.43</v>
      </c>
      <c r="H5" s="19">
        <f>G5</f>
        <v>13.43</v>
      </c>
    </row>
    <row r="6" spans="1:8" ht="12">
      <c r="A6" s="20" t="s">
        <v>26</v>
      </c>
      <c r="B6" s="21">
        <v>0.1719</v>
      </c>
      <c r="C6" s="22">
        <v>0.1628</v>
      </c>
      <c r="D6" s="22">
        <v>0.1696</v>
      </c>
      <c r="E6" s="22">
        <v>0.1739</v>
      </c>
      <c r="F6" s="22">
        <v>0.1775</v>
      </c>
      <c r="G6" s="22">
        <v>0.1821</v>
      </c>
      <c r="H6" s="22">
        <v>0.1848</v>
      </c>
    </row>
    <row r="7" spans="1:8" ht="12">
      <c r="A7" s="20" t="s">
        <v>25</v>
      </c>
      <c r="B7" s="21">
        <v>0.1114</v>
      </c>
      <c r="C7" s="22">
        <v>0.1054</v>
      </c>
      <c r="D7" s="22">
        <v>0.1098</v>
      </c>
      <c r="E7" s="22">
        <v>0.1126</v>
      </c>
      <c r="F7" s="22">
        <v>0.1149</v>
      </c>
      <c r="G7" s="22">
        <v>0.1179</v>
      </c>
      <c r="H7" s="22">
        <v>0.1197</v>
      </c>
    </row>
    <row r="8" spans="1:8" ht="12">
      <c r="A8" s="20" t="s">
        <v>17</v>
      </c>
      <c r="B8" s="23">
        <v>-0.016610251658570607</v>
      </c>
      <c r="C8" s="24">
        <v>0.0020584</v>
      </c>
      <c r="D8" s="24">
        <v>0.00118772</v>
      </c>
      <c r="E8" s="24">
        <v>0.000575</v>
      </c>
      <c r="F8" s="24">
        <v>0.0036434</v>
      </c>
      <c r="G8" s="24">
        <v>0.0017843</v>
      </c>
      <c r="H8" s="24">
        <v>0.0014755</v>
      </c>
    </row>
    <row r="9" spans="1:8" ht="12">
      <c r="A9" s="20" t="s">
        <v>18</v>
      </c>
      <c r="B9" s="25">
        <v>0.005249999997797751</v>
      </c>
      <c r="C9" s="24">
        <v>0.00536</v>
      </c>
      <c r="D9" s="24">
        <v>0.00536</v>
      </c>
      <c r="E9" s="24">
        <v>0.00536</v>
      </c>
      <c r="F9" s="24">
        <v>0</v>
      </c>
      <c r="G9" s="26">
        <v>0</v>
      </c>
      <c r="H9" s="26">
        <v>0</v>
      </c>
    </row>
    <row r="10" spans="1:8" ht="12">
      <c r="A10" s="20" t="s">
        <v>19</v>
      </c>
      <c r="B10" s="8">
        <v>0</v>
      </c>
      <c r="C10" s="27">
        <v>0</v>
      </c>
      <c r="D10" s="27">
        <v>0</v>
      </c>
      <c r="E10" s="27">
        <v>0</v>
      </c>
      <c r="F10" s="24">
        <v>0.0007</v>
      </c>
      <c r="G10" s="26">
        <v>0.0008</v>
      </c>
      <c r="H10" s="26">
        <v>0.0009</v>
      </c>
    </row>
    <row r="11" spans="1:8" ht="12">
      <c r="A11" s="20" t="s">
        <v>20</v>
      </c>
      <c r="B11" s="28">
        <v>0.00027</v>
      </c>
      <c r="C11" s="29">
        <v>0.00027</v>
      </c>
      <c r="D11" s="29">
        <v>0.00027</v>
      </c>
      <c r="E11" s="29">
        <v>0.00027</v>
      </c>
      <c r="F11" s="24">
        <v>0</v>
      </c>
      <c r="G11" s="26">
        <v>0</v>
      </c>
      <c r="H11" s="26">
        <v>0</v>
      </c>
    </row>
    <row r="12" spans="1:8" ht="12">
      <c r="A12" s="20" t="s">
        <v>21</v>
      </c>
      <c r="B12" s="25">
        <v>-0.0007072786429940106</v>
      </c>
      <c r="C12" s="29">
        <v>-0.0040973</v>
      </c>
      <c r="D12" s="29">
        <v>-0.00473176</v>
      </c>
      <c r="E12" s="29">
        <v>-0.00344515</v>
      </c>
      <c r="F12" s="24">
        <v>-0.00250388</v>
      </c>
      <c r="G12" s="24">
        <f>F12</f>
        <v>-0.00250388</v>
      </c>
      <c r="H12" s="24">
        <f>G12</f>
        <v>-0.00250388</v>
      </c>
    </row>
    <row r="13" spans="1:8" ht="12">
      <c r="A13" s="7" t="s">
        <v>22</v>
      </c>
      <c r="B13" s="30">
        <f>ROUND(SUM(B7:B12),4)</f>
        <v>0.0996</v>
      </c>
      <c r="C13" s="30">
        <f>ROUND(SUM(C7:C12),4)</f>
        <v>0.109</v>
      </c>
      <c r="D13" s="30">
        <f>ROUND(SUM(D7:D12),4)</f>
        <v>0.1119</v>
      </c>
      <c r="E13" s="30">
        <f>ROUND(SUM(E7:E12),4)</f>
        <v>0.1154</v>
      </c>
      <c r="F13" s="30">
        <f>ROUND(SUM(F7:F12),4)</f>
        <v>0.1167</v>
      </c>
      <c r="G13" s="30">
        <f>ROUND(SUM(G7:G12),4)</f>
        <v>0.118</v>
      </c>
      <c r="H13" s="30">
        <f>ROUND(SUM(H7:H12),4)</f>
        <v>0.1196</v>
      </c>
    </row>
    <row r="14" spans="1:8" ht="12">
      <c r="A14" s="31"/>
      <c r="B14" s="32"/>
      <c r="C14" s="33"/>
      <c r="D14" s="33"/>
      <c r="E14" s="33"/>
      <c r="F14" s="33"/>
      <c r="G14" s="33"/>
      <c r="H14" s="33"/>
    </row>
    <row r="15" spans="1:8" ht="12">
      <c r="A15" s="35" t="s">
        <v>0</v>
      </c>
      <c r="B15" s="36"/>
      <c r="C15" s="36"/>
      <c r="D15" s="36"/>
      <c r="E15" s="36"/>
      <c r="F15" s="36"/>
      <c r="G15" s="36"/>
      <c r="H15" s="37"/>
    </row>
    <row r="16" spans="1:8" ht="12">
      <c r="A16" s="38" t="s">
        <v>1</v>
      </c>
      <c r="B16" s="39"/>
      <c r="C16" s="39"/>
      <c r="D16" s="39"/>
      <c r="E16" s="39"/>
      <c r="F16" s="39"/>
      <c r="G16" s="39"/>
      <c r="H16" s="40"/>
    </row>
    <row r="17" spans="1:8" ht="12">
      <c r="A17" s="35" t="s">
        <v>27</v>
      </c>
      <c r="B17" s="36"/>
      <c r="C17" s="36"/>
      <c r="D17" s="36"/>
      <c r="E17" s="36"/>
      <c r="F17" s="36"/>
      <c r="G17" s="36"/>
      <c r="H17" s="37"/>
    </row>
    <row r="18" spans="1:8" ht="12">
      <c r="A18" s="1"/>
      <c r="B18" s="2">
        <f>B1</f>
        <v>2015</v>
      </c>
      <c r="C18" s="2">
        <f>C1</f>
        <v>2016</v>
      </c>
      <c r="D18" s="2">
        <f>D1</f>
        <v>2017</v>
      </c>
      <c r="E18" s="2">
        <f>E1</f>
        <v>2018</v>
      </c>
      <c r="F18" s="2">
        <f>F1</f>
        <v>2019</v>
      </c>
      <c r="G18" s="2">
        <f>G1</f>
        <v>2020</v>
      </c>
      <c r="H18" s="2">
        <f>H1</f>
        <v>2021</v>
      </c>
    </row>
    <row r="19" spans="1:8" ht="12">
      <c r="A19" s="3" t="s">
        <v>2</v>
      </c>
      <c r="B19" s="4">
        <f>B4*12</f>
        <v>294.84000000000003</v>
      </c>
      <c r="C19" s="4">
        <f>C4*12</f>
        <v>294.84000000000003</v>
      </c>
      <c r="D19" s="4">
        <f>D4*12</f>
        <v>294.84000000000003</v>
      </c>
      <c r="E19" s="4">
        <f>E4*12</f>
        <v>294.84000000000003</v>
      </c>
      <c r="F19" s="4">
        <f>F4*12</f>
        <v>294.84000000000003</v>
      </c>
      <c r="G19" s="4">
        <f>G4*12</f>
        <v>294.84000000000003</v>
      </c>
      <c r="H19" s="4">
        <f>H4*12</f>
        <v>294.84000000000003</v>
      </c>
    </row>
    <row r="20" spans="1:8" ht="12">
      <c r="A20" s="3" t="s">
        <v>3</v>
      </c>
      <c r="B20" s="5">
        <f>(B3-20*12)*B5</f>
        <v>4834.8</v>
      </c>
      <c r="C20" s="5">
        <f>(C3-20*12)*C5</f>
        <v>4834.8</v>
      </c>
      <c r="D20" s="5">
        <f>(D3-20*12)*D5</f>
        <v>4834.8</v>
      </c>
      <c r="E20" s="5">
        <f>(E3-20*12)*E5</f>
        <v>4834.8</v>
      </c>
      <c r="F20" s="5">
        <f>(F3-20*12)*F5</f>
        <v>4834.8</v>
      </c>
      <c r="G20" s="5">
        <f>(G3-20*12)*G5</f>
        <v>4834.8</v>
      </c>
      <c r="H20" s="5">
        <f>(H3-20*12)*H5</f>
        <v>4834.8</v>
      </c>
    </row>
    <row r="21" spans="1:8" ht="12">
      <c r="A21" s="3" t="s">
        <v>4</v>
      </c>
      <c r="B21" s="5">
        <f>(5000*12*B6)+((B2-(5000*12))*B7)</f>
        <v>10948.98</v>
      </c>
      <c r="C21" s="5">
        <f>(5000*12*C6)+((C2-(5000*12))*C7)</f>
        <v>10368.78</v>
      </c>
      <c r="D21" s="5">
        <f>(5000*12*D6)+((D2-(5000*12))*D7)</f>
        <v>10801.86</v>
      </c>
      <c r="E21" s="5">
        <f>(5000*12*E6)+((E2-(5000*12))*E7)</f>
        <v>11075.82</v>
      </c>
      <c r="F21" s="5">
        <f>(5000*12*F6)+((F2-(5000*12))*F7)</f>
        <v>11304.93</v>
      </c>
      <c r="G21" s="5">
        <f>(5000*12*G6)+((G2-(5000*12))*G7)</f>
        <v>11598.03</v>
      </c>
      <c r="H21" s="5">
        <f>(5000*12*H6)+((H2-(5000*12))*H7)</f>
        <v>11770.29</v>
      </c>
    </row>
    <row r="22" spans="1:8" ht="12">
      <c r="A22" s="6" t="s">
        <v>5</v>
      </c>
      <c r="B22" s="5">
        <f>B2*B8</f>
        <v>-1091.293533968089</v>
      </c>
      <c r="C22" s="5">
        <f>C2*C8</f>
        <v>135.23688</v>
      </c>
      <c r="D22" s="5">
        <f>D2*D8</f>
        <v>78.033204</v>
      </c>
      <c r="E22" s="5">
        <f>E2*E8</f>
        <v>37.777499999999996</v>
      </c>
      <c r="F22" s="5">
        <f>F2*F8</f>
        <v>239.37138000000002</v>
      </c>
      <c r="G22" s="5">
        <f>G2*G8</f>
        <v>117.22851</v>
      </c>
      <c r="H22" s="5">
        <f>H2*H8</f>
        <v>96.94035</v>
      </c>
    </row>
    <row r="23" spans="1:8" ht="12">
      <c r="A23" s="6" t="s">
        <v>6</v>
      </c>
      <c r="B23" s="5">
        <f>B2*B9</f>
        <v>344.9249998553122</v>
      </c>
      <c r="C23" s="5">
        <f>C2*C9</f>
        <v>352.152</v>
      </c>
      <c r="D23" s="5">
        <f>D2*D9</f>
        <v>352.152</v>
      </c>
      <c r="E23" s="5">
        <f>E2*E9</f>
        <v>352.152</v>
      </c>
      <c r="F23" s="5">
        <f>F2*F9</f>
        <v>0</v>
      </c>
      <c r="G23" s="5">
        <f>G2*G9</f>
        <v>0</v>
      </c>
      <c r="H23" s="5">
        <f>H2*H9</f>
        <v>0</v>
      </c>
    </row>
    <row r="24" spans="1:8" ht="12">
      <c r="A24" s="6" t="s">
        <v>7</v>
      </c>
      <c r="B24" s="5">
        <f>B2*B10</f>
        <v>0</v>
      </c>
      <c r="C24" s="5">
        <f>C2*C10</f>
        <v>0</v>
      </c>
      <c r="D24" s="5">
        <f>D2*D10</f>
        <v>0</v>
      </c>
      <c r="E24" s="5">
        <f>E2*E10</f>
        <v>0</v>
      </c>
      <c r="F24" s="5">
        <f>F2*F10</f>
        <v>45.99</v>
      </c>
      <c r="G24" s="5">
        <f>G2*G10</f>
        <v>52.56</v>
      </c>
      <c r="H24" s="5">
        <f>H2*H10</f>
        <v>59.129999999999995</v>
      </c>
    </row>
    <row r="25" spans="1:8" ht="12">
      <c r="A25" s="6" t="s">
        <v>8</v>
      </c>
      <c r="B25" s="5">
        <f>B2*B11</f>
        <v>17.739</v>
      </c>
      <c r="C25" s="5">
        <f>C2*C11</f>
        <v>17.739</v>
      </c>
      <c r="D25" s="5">
        <f>D2*D11</f>
        <v>17.739</v>
      </c>
      <c r="E25" s="5">
        <f>E2*E11</f>
        <v>17.739</v>
      </c>
      <c r="F25" s="5">
        <f>F2*F11</f>
        <v>0</v>
      </c>
      <c r="G25" s="5">
        <f>G2*G11</f>
        <v>0</v>
      </c>
      <c r="H25" s="5">
        <f>H2*H11</f>
        <v>0</v>
      </c>
    </row>
    <row r="26" spans="1:8" ht="12">
      <c r="A26" s="6" t="s">
        <v>9</v>
      </c>
      <c r="B26" s="5">
        <f>B2*B12</f>
        <v>-46.46820684470649</v>
      </c>
      <c r="C26" s="5">
        <f>C2*C12</f>
        <v>-269.19261</v>
      </c>
      <c r="D26" s="5">
        <f>D2*D12</f>
        <v>-310.876632</v>
      </c>
      <c r="E26" s="5">
        <f>E2*E12</f>
        <v>-226.34635500000002</v>
      </c>
      <c r="F26" s="5">
        <f>F2*F12</f>
        <v>-164.504916</v>
      </c>
      <c r="G26" s="5">
        <f>G2*G12</f>
        <v>-164.504916</v>
      </c>
      <c r="H26" s="5">
        <f>H2*H12</f>
        <v>-164.504916</v>
      </c>
    </row>
    <row r="27" spans="1:8" ht="12">
      <c r="A27" s="7" t="s">
        <v>10</v>
      </c>
      <c r="B27" s="8">
        <f>SUM(B19:B26)</f>
        <v>15303.522259042515</v>
      </c>
      <c r="C27" s="8">
        <f>SUM(C19:C26)</f>
        <v>15734.355270000002</v>
      </c>
      <c r="D27" s="8">
        <f>SUM(D19:D26)</f>
        <v>16068.547572</v>
      </c>
      <c r="E27" s="8">
        <f>SUM(E19:E26)</f>
        <v>16386.782144999997</v>
      </c>
      <c r="F27" s="8">
        <f>SUM(F19:F26)</f>
        <v>16555.426464</v>
      </c>
      <c r="G27" s="8">
        <f>SUM(G19:G26)</f>
        <v>16732.953594000002</v>
      </c>
      <c r="H27" s="8">
        <f>SUM(H19:H26)-0.01</f>
        <v>16891.485434000002</v>
      </c>
    </row>
    <row r="28" spans="1:8" ht="12">
      <c r="A28" s="5" t="s">
        <v>11</v>
      </c>
      <c r="B28" s="8">
        <f>(+B27*5/12)*0.15+(+B27*7/12)*0.14</f>
        <v>2206.257792345296</v>
      </c>
      <c r="C28" s="8">
        <f>(+C27*5/12)*0.15+(+C27*7/12)*0.14</f>
        <v>2268.3695514250003</v>
      </c>
      <c r="D28" s="9">
        <f>+D27*0.15+0.01</f>
        <v>2410.2921358</v>
      </c>
      <c r="E28" s="9">
        <f>+E27*0.15</f>
        <v>2458.0173217499996</v>
      </c>
      <c r="F28" s="9">
        <f>+F27*0.15</f>
        <v>2483.3139696</v>
      </c>
      <c r="G28" s="9">
        <f>+G27*0.15</f>
        <v>2509.9430391</v>
      </c>
      <c r="H28" s="9">
        <f>+H27*0.15</f>
        <v>2533.7228151000004</v>
      </c>
    </row>
    <row r="29" spans="1:8" ht="12">
      <c r="A29" s="10" t="s">
        <v>12</v>
      </c>
      <c r="B29" s="11">
        <f>SUM(B27:B28)</f>
        <v>17509.78005138781</v>
      </c>
      <c r="C29" s="11">
        <f>SUM(C27:C28)</f>
        <v>18002.724821425003</v>
      </c>
      <c r="D29" s="11">
        <f>SUM(D27:D28)</f>
        <v>18478.839707799998</v>
      </c>
      <c r="E29" s="11">
        <f>SUM(E27:E28)</f>
        <v>18844.799466749995</v>
      </c>
      <c r="F29" s="11">
        <f>SUM(F27:F28)</f>
        <v>19038.7404336</v>
      </c>
      <c r="G29" s="11">
        <f>SUM(G27:G28)</f>
        <v>19242.8966331</v>
      </c>
      <c r="H29" s="11">
        <f>SUM(H27:H28)</f>
        <v>19425.208249100004</v>
      </c>
    </row>
    <row r="30" spans="1:8" ht="12">
      <c r="A30" s="12" t="s">
        <v>13</v>
      </c>
      <c r="B30" s="12"/>
      <c r="C30" s="13">
        <f>(C29-B29)/B29</f>
        <v>0.02815253924323981</v>
      </c>
      <c r="D30" s="13">
        <f>(D29-C29)/C29</f>
        <v>0.026446823527979037</v>
      </c>
      <c r="E30" s="13">
        <f>(E29-D29)/D29</f>
        <v>0.019804260696926982</v>
      </c>
      <c r="F30" s="13">
        <f>(F29-E29)/E29</f>
        <v>0.010291484777654264</v>
      </c>
      <c r="G30" s="13">
        <f>(G29-F29)/F29</f>
        <v>0.010723198848790522</v>
      </c>
      <c r="H30" s="13">
        <f>(H29-G29)/G29</f>
        <v>0.009474229346864841</v>
      </c>
    </row>
    <row r="31" spans="1:2" ht="12">
      <c r="A31" s="14" t="s">
        <v>14</v>
      </c>
      <c r="B31" s="14"/>
    </row>
    <row r="33" ht="12">
      <c r="A33" s="15" t="s">
        <v>29</v>
      </c>
    </row>
  </sheetData>
  <sheetProtection/>
  <mergeCells count="3">
    <mergeCell ref="A15:H15"/>
    <mergeCell ref="A16:H16"/>
    <mergeCell ref="A17:H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H36" sqref="H36"/>
    </sheetView>
  </sheetViews>
  <sheetFormatPr defaultColWidth="9.140625" defaultRowHeight="15"/>
  <cols>
    <col min="1" max="1" width="30.8515625" style="15" customWidth="1"/>
    <col min="2" max="2" width="18.140625" style="15" hidden="1" customWidth="1"/>
    <col min="3" max="8" width="9.8515625" style="15" bestFit="1" customWidth="1"/>
    <col min="9" max="9" width="7.8515625" style="15" bestFit="1" customWidth="1"/>
    <col min="10" max="16384" width="9.140625" style="15" customWidth="1"/>
  </cols>
  <sheetData>
    <row r="1" spans="2:8" ht="12">
      <c r="B1" s="16">
        <v>2015</v>
      </c>
      <c r="C1" s="16">
        <v>2016</v>
      </c>
      <c r="D1" s="16">
        <v>2017</v>
      </c>
      <c r="E1" s="16">
        <v>2018</v>
      </c>
      <c r="F1" s="16">
        <v>2019</v>
      </c>
      <c r="G1" s="16">
        <v>2020</v>
      </c>
      <c r="H1" s="16">
        <v>2021</v>
      </c>
    </row>
    <row r="2" spans="1:8" ht="12">
      <c r="A2" s="3" t="s">
        <v>15</v>
      </c>
      <c r="B2" s="17">
        <f>C2</f>
        <v>219000</v>
      </c>
      <c r="C2" s="18">
        <f>18250*12</f>
        <v>219000</v>
      </c>
      <c r="D2" s="18">
        <f>+C2</f>
        <v>219000</v>
      </c>
      <c r="E2" s="18">
        <f aca="true" t="shared" si="0" ref="E2:H4">+D2</f>
        <v>219000</v>
      </c>
      <c r="F2" s="18">
        <f t="shared" si="0"/>
        <v>219000</v>
      </c>
      <c r="G2" s="18">
        <f t="shared" si="0"/>
        <v>219000</v>
      </c>
      <c r="H2" s="18">
        <f t="shared" si="0"/>
        <v>219000</v>
      </c>
    </row>
    <row r="3" spans="1:8" ht="12">
      <c r="A3" s="3" t="s">
        <v>23</v>
      </c>
      <c r="B3" s="17">
        <f>C3</f>
        <v>600</v>
      </c>
      <c r="C3" s="18">
        <f>50*12</f>
        <v>600</v>
      </c>
      <c r="D3" s="18">
        <f>+C3</f>
        <v>600</v>
      </c>
      <c r="E3" s="18">
        <f t="shared" si="0"/>
        <v>600</v>
      </c>
      <c r="F3" s="18">
        <f t="shared" si="0"/>
        <v>600</v>
      </c>
      <c r="G3" s="18">
        <f t="shared" si="0"/>
        <v>600</v>
      </c>
      <c r="H3" s="18">
        <f t="shared" si="0"/>
        <v>600</v>
      </c>
    </row>
    <row r="4" spans="1:8" ht="12">
      <c r="A4" s="5" t="s">
        <v>16</v>
      </c>
      <c r="B4" s="19">
        <f>C4</f>
        <v>24.57</v>
      </c>
      <c r="C4" s="19">
        <v>24.57</v>
      </c>
      <c r="D4" s="19">
        <v>24.57</v>
      </c>
      <c r="E4" s="19">
        <v>24.57</v>
      </c>
      <c r="F4" s="19">
        <v>24.57</v>
      </c>
      <c r="G4" s="19">
        <f t="shared" si="0"/>
        <v>24.57</v>
      </c>
      <c r="H4" s="19">
        <f t="shared" si="0"/>
        <v>24.57</v>
      </c>
    </row>
    <row r="5" spans="1:8" ht="12">
      <c r="A5" s="5" t="s">
        <v>24</v>
      </c>
      <c r="B5" s="19">
        <f>C5</f>
        <v>13.43</v>
      </c>
      <c r="C5" s="19">
        <v>13.43</v>
      </c>
      <c r="D5" s="19">
        <f>C5</f>
        <v>13.43</v>
      </c>
      <c r="E5" s="19">
        <f>D5</f>
        <v>13.43</v>
      </c>
      <c r="F5" s="19">
        <f>E5</f>
        <v>13.43</v>
      </c>
      <c r="G5" s="19">
        <f>F5</f>
        <v>13.43</v>
      </c>
      <c r="H5" s="19">
        <f>G5</f>
        <v>13.43</v>
      </c>
    </row>
    <row r="6" spans="1:8" ht="12">
      <c r="A6" s="20" t="s">
        <v>26</v>
      </c>
      <c r="B6" s="21">
        <v>0.1719</v>
      </c>
      <c r="C6" s="22">
        <v>0.1628</v>
      </c>
      <c r="D6" s="22">
        <v>0.1696</v>
      </c>
      <c r="E6" s="22">
        <v>0.1739</v>
      </c>
      <c r="F6" s="22">
        <v>0.1775</v>
      </c>
      <c r="G6" s="22">
        <v>0.1821</v>
      </c>
      <c r="H6" s="22">
        <v>0.1848</v>
      </c>
    </row>
    <row r="7" spans="1:8" ht="12">
      <c r="A7" s="20" t="s">
        <v>25</v>
      </c>
      <c r="B7" s="21">
        <v>0.1114</v>
      </c>
      <c r="C7" s="22">
        <v>0.1054</v>
      </c>
      <c r="D7" s="22">
        <v>0.1098</v>
      </c>
      <c r="E7" s="22">
        <v>0.1126</v>
      </c>
      <c r="F7" s="22">
        <v>0.1149</v>
      </c>
      <c r="G7" s="22">
        <v>0.1179</v>
      </c>
      <c r="H7" s="22">
        <v>0.1197</v>
      </c>
    </row>
    <row r="8" spans="1:8" ht="12">
      <c r="A8" s="20" t="s">
        <v>17</v>
      </c>
      <c r="B8" s="23">
        <v>-0.016610251658570607</v>
      </c>
      <c r="C8" s="24">
        <v>0.0020584</v>
      </c>
      <c r="D8" s="24">
        <v>0.00118772</v>
      </c>
      <c r="E8" s="24">
        <v>0.000575</v>
      </c>
      <c r="F8" s="24">
        <v>0.0036434</v>
      </c>
      <c r="G8" s="24">
        <v>0.0017843</v>
      </c>
      <c r="H8" s="24">
        <v>0.0014755</v>
      </c>
    </row>
    <row r="9" spans="1:8" ht="12">
      <c r="A9" s="20" t="s">
        <v>18</v>
      </c>
      <c r="B9" s="25">
        <v>0.005249999997797751</v>
      </c>
      <c r="C9" s="24">
        <v>0.00536</v>
      </c>
      <c r="D9" s="24">
        <v>0.00536</v>
      </c>
      <c r="E9" s="24">
        <v>0.00536</v>
      </c>
      <c r="F9" s="24">
        <v>0</v>
      </c>
      <c r="G9" s="26">
        <v>0</v>
      </c>
      <c r="H9" s="26">
        <v>0</v>
      </c>
    </row>
    <row r="10" spans="1:8" ht="12">
      <c r="A10" s="20" t="s">
        <v>19</v>
      </c>
      <c r="B10" s="8">
        <v>0</v>
      </c>
      <c r="C10" s="27">
        <v>0</v>
      </c>
      <c r="D10" s="27">
        <v>0</v>
      </c>
      <c r="E10" s="27">
        <v>0</v>
      </c>
      <c r="F10" s="34">
        <v>0.0007</v>
      </c>
      <c r="G10" s="34">
        <v>0.0008</v>
      </c>
      <c r="H10" s="34">
        <v>0.0009</v>
      </c>
    </row>
    <row r="11" spans="1:8" ht="12">
      <c r="A11" s="20" t="s">
        <v>20</v>
      </c>
      <c r="B11" s="28">
        <v>0.00027</v>
      </c>
      <c r="C11" s="24">
        <v>0.00027</v>
      </c>
      <c r="D11" s="24">
        <v>0.00027</v>
      </c>
      <c r="E11" s="24">
        <v>0.00027</v>
      </c>
      <c r="F11" s="24">
        <v>0</v>
      </c>
      <c r="G11" s="26">
        <v>0</v>
      </c>
      <c r="H11" s="26">
        <v>0</v>
      </c>
    </row>
    <row r="12" spans="1:8" ht="12">
      <c r="A12" s="20" t="s">
        <v>21</v>
      </c>
      <c r="B12" s="25">
        <v>-0.0007072786429940106</v>
      </c>
      <c r="C12" s="29">
        <v>-0.0040973</v>
      </c>
      <c r="D12" s="29">
        <v>-0.00473176</v>
      </c>
      <c r="E12" s="29">
        <v>-0.00344515</v>
      </c>
      <c r="F12" s="24">
        <v>-0.00250388</v>
      </c>
      <c r="G12" s="24">
        <f>F12</f>
        <v>-0.00250388</v>
      </c>
      <c r="H12" s="24">
        <f>G12</f>
        <v>-0.00250388</v>
      </c>
    </row>
    <row r="13" spans="1:8" ht="12">
      <c r="A13" s="7" t="s">
        <v>22</v>
      </c>
      <c r="B13" s="30">
        <f>ROUND(SUM(B7:B12),4)</f>
        <v>0.0996</v>
      </c>
      <c r="C13" s="30">
        <f>ROUND(SUM(C7:C12),4)</f>
        <v>0.109</v>
      </c>
      <c r="D13" s="30">
        <f>ROUND(SUM(D7:D12),4)</f>
        <v>0.1119</v>
      </c>
      <c r="E13" s="30">
        <f>ROUND(SUM(E7:E12),4)</f>
        <v>0.1154</v>
      </c>
      <c r="F13" s="30">
        <f>ROUND(SUM(F7:F12),4)</f>
        <v>0.1167</v>
      </c>
      <c r="G13" s="30">
        <f>ROUND(SUM(G7:G12),4)</f>
        <v>0.118</v>
      </c>
      <c r="H13" s="30">
        <f>ROUND(SUM(H7:H12),4)</f>
        <v>0.1196</v>
      </c>
    </row>
    <row r="14" spans="1:8" ht="12">
      <c r="A14" s="31"/>
      <c r="B14" s="32"/>
      <c r="C14" s="33"/>
      <c r="D14" s="33"/>
      <c r="E14" s="33"/>
      <c r="F14" s="33"/>
      <c r="G14" s="33"/>
      <c r="H14" s="33"/>
    </row>
    <row r="15" spans="1:8" ht="12">
      <c r="A15" s="35" t="s">
        <v>0</v>
      </c>
      <c r="B15" s="36"/>
      <c r="C15" s="36"/>
      <c r="D15" s="36"/>
      <c r="E15" s="36"/>
      <c r="F15" s="36"/>
      <c r="G15" s="36"/>
      <c r="H15" s="37"/>
    </row>
    <row r="16" spans="1:8" ht="12">
      <c r="A16" s="38" t="s">
        <v>1</v>
      </c>
      <c r="B16" s="39"/>
      <c r="C16" s="39"/>
      <c r="D16" s="39"/>
      <c r="E16" s="39"/>
      <c r="F16" s="39"/>
      <c r="G16" s="39"/>
      <c r="H16" s="40"/>
    </row>
    <row r="17" spans="1:8" ht="12">
      <c r="A17" s="35" t="s">
        <v>28</v>
      </c>
      <c r="B17" s="36"/>
      <c r="C17" s="36"/>
      <c r="D17" s="36"/>
      <c r="E17" s="36"/>
      <c r="F17" s="36"/>
      <c r="G17" s="36"/>
      <c r="H17" s="37"/>
    </row>
    <row r="18" spans="1:8" ht="12">
      <c r="A18" s="1"/>
      <c r="B18" s="2">
        <f>B1</f>
        <v>2015</v>
      </c>
      <c r="C18" s="2">
        <f>C1</f>
        <v>2016</v>
      </c>
      <c r="D18" s="2">
        <f>D1</f>
        <v>2017</v>
      </c>
      <c r="E18" s="2">
        <f>E1</f>
        <v>2018</v>
      </c>
      <c r="F18" s="2">
        <f>F1</f>
        <v>2019</v>
      </c>
      <c r="G18" s="2">
        <f>G1</f>
        <v>2020</v>
      </c>
      <c r="H18" s="2">
        <f>H1</f>
        <v>2021</v>
      </c>
    </row>
    <row r="19" spans="1:8" ht="12">
      <c r="A19" s="3" t="s">
        <v>2</v>
      </c>
      <c r="B19" s="4">
        <f>B4*12</f>
        <v>294.84000000000003</v>
      </c>
      <c r="C19" s="4">
        <f>C4*12</f>
        <v>294.84000000000003</v>
      </c>
      <c r="D19" s="4">
        <f>D4*12</f>
        <v>294.84000000000003</v>
      </c>
      <c r="E19" s="4">
        <f>E4*12</f>
        <v>294.84000000000003</v>
      </c>
      <c r="F19" s="4">
        <f>F4*12</f>
        <v>294.84000000000003</v>
      </c>
      <c r="G19" s="4">
        <f>G4*12</f>
        <v>294.84000000000003</v>
      </c>
      <c r="H19" s="4">
        <f>H4*12</f>
        <v>294.84000000000003</v>
      </c>
    </row>
    <row r="20" spans="1:8" ht="12">
      <c r="A20" s="3" t="s">
        <v>3</v>
      </c>
      <c r="B20" s="5">
        <f>(B3-20*12)*B5</f>
        <v>4834.8</v>
      </c>
      <c r="C20" s="5">
        <f>(C3-20*12)*C5</f>
        <v>4834.8</v>
      </c>
      <c r="D20" s="5">
        <f>(D3-20*12)*D5</f>
        <v>4834.8</v>
      </c>
      <c r="E20" s="5">
        <f>(E3-20*12)*E5</f>
        <v>4834.8</v>
      </c>
      <c r="F20" s="5">
        <f>(F3-20*12)*F5</f>
        <v>4834.8</v>
      </c>
      <c r="G20" s="5">
        <f>(G3-20*12)*G5</f>
        <v>4834.8</v>
      </c>
      <c r="H20" s="5">
        <f>(H3-20*12)*H5</f>
        <v>4834.8</v>
      </c>
    </row>
    <row r="21" spans="1:8" ht="12">
      <c r="A21" s="3" t="s">
        <v>4</v>
      </c>
      <c r="B21" s="5">
        <f>(5000*12*B6)+((B2-(5000*12))*B7)</f>
        <v>28026.6</v>
      </c>
      <c r="C21" s="5">
        <f>(5000*12*C6)+((C2-(5000*12))*C7)</f>
        <v>26526.6</v>
      </c>
      <c r="D21" s="5">
        <f>(5000*12*D6)+((D2-(5000*12))*D7)</f>
        <v>27634.2</v>
      </c>
      <c r="E21" s="5">
        <f>(5000*12*E6)+((E2-(5000*12))*E7)</f>
        <v>28337.4</v>
      </c>
      <c r="F21" s="5">
        <f>(5000*12*F6)+((F2-(5000*12))*F7)</f>
        <v>28919.1</v>
      </c>
      <c r="G21" s="5">
        <f>(5000*12*G6)+((G2-(5000*12))*G7)</f>
        <v>29672.100000000002</v>
      </c>
      <c r="H21" s="5">
        <f>(5000*12*H6)+((H2-(5000*12))*H7)</f>
        <v>30120.3</v>
      </c>
    </row>
    <row r="22" spans="1:8" ht="12">
      <c r="A22" s="6" t="s">
        <v>5</v>
      </c>
      <c r="B22" s="5">
        <f>B2*B8</f>
        <v>-3637.645113226963</v>
      </c>
      <c r="C22" s="5">
        <f>C2*C8</f>
        <v>450.7896</v>
      </c>
      <c r="D22" s="5">
        <f>D2*D8</f>
        <v>260.11068</v>
      </c>
      <c r="E22" s="5">
        <f>E2*E8</f>
        <v>125.925</v>
      </c>
      <c r="F22" s="5">
        <f>F2*F8</f>
        <v>797.9046000000001</v>
      </c>
      <c r="G22" s="5">
        <f>G2*G8</f>
        <v>390.76169999999996</v>
      </c>
      <c r="H22" s="5">
        <f>H2*H8</f>
        <v>323.1345</v>
      </c>
    </row>
    <row r="23" spans="1:8" ht="12">
      <c r="A23" s="6" t="s">
        <v>6</v>
      </c>
      <c r="B23" s="5">
        <f>B2*B9</f>
        <v>1149.7499995177075</v>
      </c>
      <c r="C23" s="5">
        <f>C2*C9</f>
        <v>1173.8400000000001</v>
      </c>
      <c r="D23" s="5">
        <f>D2*D9</f>
        <v>1173.8400000000001</v>
      </c>
      <c r="E23" s="5">
        <f>E2*E9</f>
        <v>1173.8400000000001</v>
      </c>
      <c r="F23" s="5">
        <f>F2*F9</f>
        <v>0</v>
      </c>
      <c r="G23" s="5">
        <f>G2*G9</f>
        <v>0</v>
      </c>
      <c r="H23" s="5">
        <f>H2*H9</f>
        <v>0</v>
      </c>
    </row>
    <row r="24" spans="1:8" ht="12">
      <c r="A24" s="6" t="s">
        <v>7</v>
      </c>
      <c r="B24" s="5">
        <f>B2*B10</f>
        <v>0</v>
      </c>
      <c r="C24" s="5">
        <f>C2*C10</f>
        <v>0</v>
      </c>
      <c r="D24" s="5">
        <f>D2*D10</f>
        <v>0</v>
      </c>
      <c r="E24" s="5">
        <f>E2*E10</f>
        <v>0</v>
      </c>
      <c r="F24" s="5">
        <f>F2*F10</f>
        <v>153.3</v>
      </c>
      <c r="G24" s="5">
        <f>G2*G10</f>
        <v>175.20000000000002</v>
      </c>
      <c r="H24" s="5">
        <f>H2*H10</f>
        <v>197.1</v>
      </c>
    </row>
    <row r="25" spans="1:8" ht="12">
      <c r="A25" s="6" t="s">
        <v>8</v>
      </c>
      <c r="B25" s="5">
        <f>B2*B11</f>
        <v>59.13</v>
      </c>
      <c r="C25" s="5">
        <f>C2*C11</f>
        <v>59.13</v>
      </c>
      <c r="D25" s="5">
        <f>D2*D11</f>
        <v>59.13</v>
      </c>
      <c r="E25" s="5">
        <f>E2*E11</f>
        <v>59.13</v>
      </c>
      <c r="F25" s="5">
        <f>F2*F11</f>
        <v>0</v>
      </c>
      <c r="G25" s="5">
        <f>G2*G11</f>
        <v>0</v>
      </c>
      <c r="H25" s="5">
        <f>H2*H11</f>
        <v>0</v>
      </c>
    </row>
    <row r="26" spans="1:8" ht="12">
      <c r="A26" s="6" t="s">
        <v>9</v>
      </c>
      <c r="B26" s="5">
        <f>B2*B12</f>
        <v>-154.89402281568832</v>
      </c>
      <c r="C26" s="5">
        <f>C2*C12</f>
        <v>-897.3086999999999</v>
      </c>
      <c r="D26" s="5">
        <f>D2*D12</f>
        <v>-1036.25544</v>
      </c>
      <c r="E26" s="5">
        <f>E2*E12</f>
        <v>-754.48785</v>
      </c>
      <c r="F26" s="5">
        <f>F2*F12</f>
        <v>-548.34972</v>
      </c>
      <c r="G26" s="5">
        <f>G2*G12</f>
        <v>-548.34972</v>
      </c>
      <c r="H26" s="5">
        <f>H2*H12</f>
        <v>-548.34972</v>
      </c>
    </row>
    <row r="27" spans="1:8" ht="12">
      <c r="A27" s="7" t="s">
        <v>10</v>
      </c>
      <c r="B27" s="8">
        <f>SUM(B19:B26)</f>
        <v>30572.58086347505</v>
      </c>
      <c r="C27" s="8">
        <f>SUM(C19:C26)</f>
        <v>32442.690899999994</v>
      </c>
      <c r="D27" s="8">
        <f>SUM(D19:D26)</f>
        <v>33220.66524</v>
      </c>
      <c r="E27" s="8">
        <f>SUM(E19:E26)</f>
        <v>34071.44715000001</v>
      </c>
      <c r="F27" s="8">
        <f>SUM(F19:F26)</f>
        <v>34451.594880000004</v>
      </c>
      <c r="G27" s="8">
        <f>SUM(G19:G26)</f>
        <v>34819.35198000001</v>
      </c>
      <c r="H27" s="8">
        <f>SUM(H19:H26)-0.01</f>
        <v>35221.81478</v>
      </c>
    </row>
    <row r="28" spans="1:8" ht="12">
      <c r="A28" s="5" t="s">
        <v>11</v>
      </c>
      <c r="B28" s="8">
        <f>(+B27*5/12)*0.15+(+B27*7/12)*0.14</f>
        <v>4407.547074484321</v>
      </c>
      <c r="C28" s="8">
        <f>(+C27*5/12)*0.15+(+C27*7/12)*0.14</f>
        <v>4677.154604749999</v>
      </c>
      <c r="D28" s="9">
        <f>+D27*0.15+0.01</f>
        <v>4983.109786</v>
      </c>
      <c r="E28" s="9">
        <f>+E27*0.15</f>
        <v>5110.7170725000005</v>
      </c>
      <c r="F28" s="9">
        <f>+F27*0.15</f>
        <v>5167.739232000001</v>
      </c>
      <c r="G28" s="9">
        <f>+G27*0.15</f>
        <v>5222.902797000001</v>
      </c>
      <c r="H28" s="9">
        <f>+H27*0.15</f>
        <v>5283.272217</v>
      </c>
    </row>
    <row r="29" spans="1:8" ht="12">
      <c r="A29" s="10" t="s">
        <v>12</v>
      </c>
      <c r="B29" s="11">
        <f aca="true" t="shared" si="1" ref="B29:G29">SUM(B27:B28)</f>
        <v>34980.12793795937</v>
      </c>
      <c r="C29" s="11">
        <f t="shared" si="1"/>
        <v>37119.845504749996</v>
      </c>
      <c r="D29" s="11">
        <f t="shared" si="1"/>
        <v>38203.775026</v>
      </c>
      <c r="E29" s="11">
        <f t="shared" si="1"/>
        <v>39182.16422250001</v>
      </c>
      <c r="F29" s="11">
        <f t="shared" si="1"/>
        <v>39619.334112000004</v>
      </c>
      <c r="G29" s="11">
        <f t="shared" si="1"/>
        <v>40042.25477700001</v>
      </c>
      <c r="H29" s="11">
        <f>SUM(H27:H28)</f>
        <v>40505.086997</v>
      </c>
    </row>
    <row r="30" spans="1:8" ht="12">
      <c r="A30" s="12" t="s">
        <v>13</v>
      </c>
      <c r="B30" s="12"/>
      <c r="C30" s="13">
        <f>(C29-B29)/B29</f>
        <v>0.061169518035657906</v>
      </c>
      <c r="D30" s="13">
        <f>(D29-C29)/C29</f>
        <v>0.02920080906886597</v>
      </c>
      <c r="E30" s="13">
        <f>(E29-D29)/D29</f>
        <v>0.025609751806834637</v>
      </c>
      <c r="F30" s="13">
        <f>(F29-E29)/E29</f>
        <v>0.011157369639346075</v>
      </c>
      <c r="G30" s="13">
        <f>(G29-F29)/F29</f>
        <v>0.01067460305628685</v>
      </c>
      <c r="H30" s="13">
        <f>(H29-G29)/G29</f>
        <v>0.011558595353272586</v>
      </c>
    </row>
    <row r="31" spans="1:2" ht="12">
      <c r="A31" s="14" t="s">
        <v>14</v>
      </c>
      <c r="B31" s="14"/>
    </row>
    <row r="33" ht="12">
      <c r="A33" s="15" t="s">
        <v>30</v>
      </c>
    </row>
  </sheetData>
  <sheetProtection/>
  <mergeCells count="3">
    <mergeCell ref="A15:H15"/>
    <mergeCell ref="A16:H16"/>
    <mergeCell ref="A17:H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Maritime Electric Company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Crockett, Gloria</dc:creator>
  <cp:keywords/>
  <dc:description/>
  <cp:lastModifiedBy>Donna Chandler</cp:lastModifiedBy>
  <dcterms:created xsi:type="dcterms:W3CDTF">2019-01-19T20:33:04Z</dcterms:created>
  <dcterms:modified xsi:type="dcterms:W3CDTF">2019-05-15T15:26:57Z</dcterms:modified>
  <cp:category/>
  <cp:version/>
  <cp:contentType/>
  <cp:contentStatus/>
</cp:coreProperties>
</file>