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210" windowHeight="11235" tabRatio="253" activeTab="0"/>
  </bookViews>
  <sheets>
    <sheet name="Responses IRs 2, 5 &amp; 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<sst xmlns="http://schemas.openxmlformats.org/spreadsheetml/2006/main" count="36" uniqueCount="27">
  <si>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Regulated ROE</t>
  </si>
  <si>
    <t>Regulated Earnings</t>
  </si>
  <si>
    <t>Regulated Dividends</t>
  </si>
  <si>
    <t>Regulated Equity</t>
  </si>
  <si>
    <t># Common Shares</t>
  </si>
  <si>
    <t>Regulated EPS</t>
  </si>
  <si>
    <t>Regulated Dividends per Share</t>
  </si>
  <si>
    <t>Regulated NBV per Share</t>
  </si>
  <si>
    <t>CAGR - Regulated Dividends per Share</t>
  </si>
  <si>
    <t>CAGR - Regulated Earnings per Share</t>
  </si>
  <si>
    <t>n/a</t>
  </si>
  <si>
    <t>where:</t>
  </si>
  <si>
    <t>n   = Number of periods (months, years, etc.)</t>
  </si>
  <si>
    <t>EV = Ending value</t>
  </si>
  <si>
    <t>BV = Beginning value</t>
  </si>
  <si>
    <r>
      <t>CAGR   =   ( EV / BV)</t>
    </r>
    <r>
      <rPr>
        <vertAlign val="superscript"/>
        <sz val="12"/>
        <color indexed="8"/>
        <rFont val="Calibri"/>
        <family val="2"/>
      </rPr>
      <t>1 / n</t>
    </r>
    <r>
      <rPr>
        <sz val="12"/>
        <color indexed="8"/>
        <rFont val="Calibri"/>
        <family val="2"/>
      </rPr>
      <t xml:space="preserve"> - 1</t>
    </r>
  </si>
  <si>
    <t>Actual ROE</t>
  </si>
  <si>
    <t>Total Earnings</t>
  </si>
  <si>
    <t>Total Dividends</t>
  </si>
  <si>
    <t>Total Equity</t>
  </si>
  <si>
    <t>Total EPS</t>
  </si>
  <si>
    <t>Total Dividends per Share</t>
  </si>
  <si>
    <t>Total NBV per Share</t>
  </si>
  <si>
    <t>Difference Between Actual and  Regulated ROE</t>
  </si>
  <si>
    <t>Note 1</t>
  </si>
  <si>
    <t>Note 1:  For the years 1994 - 2003 MECL was regulated under the Maritime Electric Regulation Act which was a form of price cap regulation and no ROE was set by the Regulator.</t>
  </si>
  <si>
    <t>CAGR -Regulated Book Value per Share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</si>
</sst>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10" fontId="0" fillId="33" borderId="0" xfId="57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/>
    </xf>
    <xf numFmtId="43" fontId="0" fillId="33" borderId="0" xfId="42" applyNumberFormat="1" applyFont="1" applyFill="1" applyAlignment="1">
      <alignment/>
    </xf>
    <xf numFmtId="43" fontId="0" fillId="33" borderId="0" xfId="0" applyNumberFormat="1" applyFill="1" applyAlignment="1">
      <alignment/>
    </xf>
    <xf numFmtId="0" fontId="36" fillId="0" borderId="0" xfId="0" applyFont="1" applyAlignment="1">
      <alignment/>
    </xf>
    <xf numFmtId="0" fontId="0" fillId="2" borderId="0" xfId="0" applyFill="1" applyAlignment="1">
      <alignment/>
    </xf>
    <xf numFmtId="10" fontId="0" fillId="2" borderId="0" xfId="57" applyNumberFormat="1" applyFont="1" applyFill="1" applyAlignment="1">
      <alignment horizontal="center"/>
    </xf>
    <xf numFmtId="10" fontId="0" fillId="2" borderId="0" xfId="57" applyNumberFormat="1" applyFont="1" applyFill="1" applyAlignment="1">
      <alignment/>
    </xf>
    <xf numFmtId="164" fontId="0" fillId="2" borderId="0" xfId="42" applyNumberFormat="1" applyFont="1" applyFill="1" applyAlignment="1">
      <alignment/>
    </xf>
    <xf numFmtId="164" fontId="0" fillId="2" borderId="0" xfId="42" applyNumberFormat="1" applyFont="1" applyFill="1" applyAlignment="1">
      <alignment/>
    </xf>
    <xf numFmtId="164" fontId="34" fillId="2" borderId="0" xfId="42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ont="1" applyFill="1" applyAlignment="1">
      <alignment/>
    </xf>
    <xf numFmtId="43" fontId="0" fillId="2" borderId="0" xfId="42" applyNumberFormat="1" applyFont="1" applyFill="1" applyAlignment="1">
      <alignment/>
    </xf>
    <xf numFmtId="43" fontId="0" fillId="2" borderId="0" xfId="42" applyFont="1" applyFill="1" applyAlignment="1">
      <alignment/>
    </xf>
    <xf numFmtId="0" fontId="34" fillId="0" borderId="0" xfId="0" applyFont="1" applyFill="1" applyAlignment="1">
      <alignment/>
    </xf>
    <xf numFmtId="10" fontId="34" fillId="33" borderId="0" xfId="0" applyNumberFormat="1" applyFont="1" applyFill="1" applyAlignment="1">
      <alignment/>
    </xf>
    <xf numFmtId="10" fontId="34" fillId="2" borderId="0" xfId="0" applyNumberFormat="1" applyFont="1" applyFill="1" applyAlignment="1">
      <alignment horizontal="center"/>
    </xf>
    <xf numFmtId="0" fontId="34" fillId="33" borderId="0" xfId="0" applyFont="1" applyFill="1" applyAlignment="1">
      <alignment/>
    </xf>
    <xf numFmtId="0" fontId="34" fillId="0" borderId="0" xfId="0" applyFont="1" applyAlignment="1">
      <alignment/>
    </xf>
    <xf numFmtId="10" fontId="34" fillId="33" borderId="0" xfId="57" applyNumberFormat="1" applyFont="1" applyFill="1" applyAlignment="1">
      <alignment/>
    </xf>
    <xf numFmtId="0" fontId="34" fillId="2" borderId="0" xfId="0" applyFont="1" applyFill="1" applyAlignment="1">
      <alignment/>
    </xf>
    <xf numFmtId="0" fontId="0" fillId="2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9.140625" defaultRowHeight="15"/>
  <cols>
    <col min="1" max="1" width="41.140625" style="0" bestFit="1" customWidth="1"/>
    <col min="2" max="7" width="15.28125" style="2" bestFit="1" customWidth="1"/>
    <col min="8" max="13" width="12.57421875" style="2" bestFit="1" customWidth="1"/>
    <col min="14" max="30" width="11.57421875" style="2" bestFit="1" customWidth="1"/>
    <col min="31" max="31" width="14.28125" style="2" hidden="1" customWidth="1"/>
    <col min="32" max="32" width="9.140625" style="2" customWidth="1"/>
  </cols>
  <sheetData>
    <row r="2" spans="17:26" ht="15">
      <c r="Q2" s="26" t="s">
        <v>24</v>
      </c>
      <c r="R2" s="26"/>
      <c r="S2" s="26"/>
      <c r="T2" s="26"/>
      <c r="U2" s="26"/>
      <c r="V2" s="26"/>
      <c r="W2" s="26"/>
      <c r="X2" s="26"/>
      <c r="Y2" s="26"/>
      <c r="Z2" s="26"/>
    </row>
    <row r="3" spans="2:30" ht="15">
      <c r="B3" s="2">
        <v>2018</v>
      </c>
      <c r="C3" s="2">
        <v>2017</v>
      </c>
      <c r="D3" s="2">
        <v>2016</v>
      </c>
      <c r="E3" s="2">
        <v>2015</v>
      </c>
      <c r="F3" s="2">
        <v>2014</v>
      </c>
      <c r="G3" s="2">
        <v>2013</v>
      </c>
      <c r="H3" s="2">
        <v>2012</v>
      </c>
      <c r="I3" s="2">
        <v>2011</v>
      </c>
      <c r="J3" s="2">
        <v>2010</v>
      </c>
      <c r="K3" s="2">
        <v>2009</v>
      </c>
      <c r="L3" s="2">
        <v>2008</v>
      </c>
      <c r="M3" s="2">
        <v>2007</v>
      </c>
      <c r="N3" s="2">
        <v>2006</v>
      </c>
      <c r="O3" s="2">
        <v>2005</v>
      </c>
      <c r="P3" s="2">
        <v>2004</v>
      </c>
      <c r="Q3" s="9">
        <v>2003</v>
      </c>
      <c r="R3" s="9">
        <v>2002</v>
      </c>
      <c r="S3" s="9">
        <v>2001</v>
      </c>
      <c r="T3" s="9">
        <v>2000</v>
      </c>
      <c r="U3" s="9">
        <v>1999</v>
      </c>
      <c r="V3" s="9">
        <v>1998</v>
      </c>
      <c r="W3" s="9">
        <v>1997</v>
      </c>
      <c r="X3" s="9">
        <v>1996</v>
      </c>
      <c r="Y3" s="9">
        <v>1995</v>
      </c>
      <c r="Z3" s="9">
        <v>1994</v>
      </c>
      <c r="AA3" s="2">
        <v>1993</v>
      </c>
      <c r="AB3" s="2">
        <v>1992</v>
      </c>
      <c r="AC3" s="2">
        <v>1991</v>
      </c>
      <c r="AD3" s="2">
        <v>1990</v>
      </c>
    </row>
    <row r="4" spans="17:26" ht="15">
      <c r="Q4" s="9"/>
      <c r="R4" s="9"/>
      <c r="S4" s="9"/>
      <c r="T4" s="9"/>
      <c r="U4" s="9"/>
      <c r="V4" s="9"/>
      <c r="W4" s="9"/>
      <c r="X4" s="9"/>
      <c r="Y4" s="9"/>
      <c r="Z4" s="9"/>
    </row>
    <row r="5" spans="1:30" ht="15">
      <c r="A5" t="s">
        <v>0</v>
      </c>
      <c r="B5" s="3">
        <f>B9/((B17+C17)/2)</f>
        <v>0.09352671351309731</v>
      </c>
      <c r="C5" s="3">
        <f>C9/((C17+D17)/2)</f>
        <v>0.09349110742863524</v>
      </c>
      <c r="D5" s="3">
        <f>D9/((D17+E17)/2)</f>
        <v>0.09354676626671683</v>
      </c>
      <c r="E5" s="3">
        <f>E9/((E17+F17)/2)</f>
        <v>0.09746186077847827</v>
      </c>
      <c r="F5" s="3">
        <f>F9/((F17+G17)/2)</f>
        <v>0.0974970082405125</v>
      </c>
      <c r="G5" s="3">
        <f>G9/((G17+H17)/2)</f>
        <v>0.0974590118860524</v>
      </c>
      <c r="H5" s="3">
        <f>H9/((H17+I17)/2)</f>
        <v>0.09749943334403803</v>
      </c>
      <c r="I5" s="3">
        <f>I9/((I17+J17)/2)</f>
        <v>0.09748387398243591</v>
      </c>
      <c r="J5" s="3">
        <f>J9/((J17+K17)/2)</f>
        <v>0.09749322060375351</v>
      </c>
      <c r="K5" s="3">
        <f>K9/((K17+L17)/2)</f>
        <v>0.09730893829204385</v>
      </c>
      <c r="L5" s="3">
        <f>L9/((L17+M17)/2)</f>
        <v>0.0999106356401721</v>
      </c>
      <c r="M5" s="3">
        <f>M9/((M17+N17)/2)</f>
        <v>0.10196479328176225</v>
      </c>
      <c r="N5" s="3">
        <f>N9/((N17+O17)/2)</f>
        <v>0.10410492235953697</v>
      </c>
      <c r="O5" s="3">
        <f>O9/((O17+P17)/2)</f>
        <v>0.09631699199662043</v>
      </c>
      <c r="P5" s="3">
        <f>P9/((P17+Q17)/2)</f>
        <v>0.08491288660243047</v>
      </c>
      <c r="Q5" s="10" t="s">
        <v>10</v>
      </c>
      <c r="R5" s="10" t="s">
        <v>10</v>
      </c>
      <c r="S5" s="10" t="s">
        <v>10</v>
      </c>
      <c r="T5" s="10" t="s">
        <v>10</v>
      </c>
      <c r="U5" s="10" t="s">
        <v>10</v>
      </c>
      <c r="V5" s="10" t="s">
        <v>10</v>
      </c>
      <c r="W5" s="10" t="s">
        <v>10</v>
      </c>
      <c r="X5" s="10" t="s">
        <v>10</v>
      </c>
      <c r="Y5" s="10" t="s">
        <v>10</v>
      </c>
      <c r="Z5" s="10" t="s">
        <v>10</v>
      </c>
      <c r="AA5" s="3">
        <f>AA9/((AA17+AB17)/2)</f>
        <v>0.12972363966374034</v>
      </c>
      <c r="AB5" s="3">
        <f>AB9/((AB17+AC17)/2)</f>
        <v>0.13749950907369488</v>
      </c>
      <c r="AC5" s="3">
        <f>AC9/((AC17+AD17)/2)</f>
        <v>0.1374974232959595</v>
      </c>
      <c r="AD5" s="3">
        <f>AD9/((AD17+AE17)/2)</f>
        <v>0.1375148551452373</v>
      </c>
    </row>
    <row r="6" spans="17:26" ht="15">
      <c r="Q6" s="9"/>
      <c r="R6" s="9"/>
      <c r="S6" s="9"/>
      <c r="T6" s="9"/>
      <c r="U6" s="9"/>
      <c r="V6" s="9"/>
      <c r="W6" s="9"/>
      <c r="X6" s="9"/>
      <c r="Y6" s="9"/>
      <c r="Z6" s="9"/>
    </row>
    <row r="7" spans="1:30" ht="15">
      <c r="A7" t="s">
        <v>16</v>
      </c>
      <c r="B7" s="3">
        <f>B11/((B19+C19)/2)</f>
        <v>0.09073612484628457</v>
      </c>
      <c r="C7" s="3">
        <f>C11/((C19+D19)/2)</f>
        <v>0.09023391067879719</v>
      </c>
      <c r="D7" s="3">
        <f>D11/((D19+E19)/2)</f>
        <v>0.09024993902976707</v>
      </c>
      <c r="E7" s="3">
        <f>E11/((E19+F19)/2)</f>
        <v>0.09409384560867101</v>
      </c>
      <c r="F7" s="3">
        <f>F11/((F19+G19)/2)</f>
        <v>0.09306467208866633</v>
      </c>
      <c r="G7" s="3">
        <f>G11/((G19+H19)/2)</f>
        <v>0.09414873825767775</v>
      </c>
      <c r="H7" s="3">
        <f>H11/((H19+I19)/2)</f>
        <v>0.09437934943155946</v>
      </c>
      <c r="I7" s="3">
        <f>I11/((I19+J19)/2)</f>
        <v>0.09786035393803527</v>
      </c>
      <c r="J7" s="3">
        <f>J11/((J19+K19)/2)</f>
        <v>0.09544495712224559</v>
      </c>
      <c r="K7" s="3">
        <f>K11/((K19+L19)/2)</f>
        <v>0.09584328728803855</v>
      </c>
      <c r="L7" s="3">
        <f>L11/((L19+M19)/2)</f>
        <v>0.09991065333631063</v>
      </c>
      <c r="M7" s="3">
        <f>M11/((M19+N19)/2)</f>
        <v>0.10196479328176225</v>
      </c>
      <c r="N7" s="3">
        <f>N11/((N19+O19)/2)</f>
        <v>0.10410492235953697</v>
      </c>
      <c r="O7" s="3">
        <f>O11/((O19+P19)/2)</f>
        <v>0.09631699199662043</v>
      </c>
      <c r="P7" s="3">
        <f>P11/((P19+Q19)/2)</f>
        <v>0.08491288660243047</v>
      </c>
      <c r="Q7" s="11">
        <f>Q11/((Q19+R19)/2)</f>
        <v>0.08051251584961434</v>
      </c>
      <c r="R7" s="11">
        <f>R11/((R19+S19)/2)</f>
        <v>0.07688550572719537</v>
      </c>
      <c r="S7" s="11">
        <f>S11/((S19+T19)/2)</f>
        <v>0.07829394592112614</v>
      </c>
      <c r="T7" s="11">
        <f>T11/((T19+U19)/2)</f>
        <v>0.015028415122761717</v>
      </c>
      <c r="U7" s="11">
        <f>U11/((U19+V19)/2)</f>
        <v>0.0876944436104882</v>
      </c>
      <c r="V7" s="11">
        <f>V11/((V19+W19)/2)</f>
        <v>0.08618243581828892</v>
      </c>
      <c r="W7" s="11">
        <f>W11/((W19+X19)/2)</f>
        <v>0.1337301395375195</v>
      </c>
      <c r="X7" s="11">
        <f>X11/((X19+Y19)/2)</f>
        <v>0.14431569210688383</v>
      </c>
      <c r="Y7" s="11">
        <f>Y11/((Y19+Z19)/2)</f>
        <v>0.13621652071619048</v>
      </c>
      <c r="Z7" s="11">
        <f>Z11/((Z19+AA19)/2)</f>
        <v>0.11214450596653708</v>
      </c>
      <c r="AA7" s="3">
        <f>AA11/((AA19+AB19)/2)</f>
        <v>0.12972363966374034</v>
      </c>
      <c r="AB7" s="3">
        <f>AB11/((AB19+AC19)/2)</f>
        <v>0.13749950907369488</v>
      </c>
      <c r="AC7" s="3">
        <f>AC11/((AC19+AD19)/2)</f>
        <v>0.1374974232959595</v>
      </c>
      <c r="AD7" s="3">
        <f>AD11/((AD19+AE19)/2)</f>
        <v>0.1375148551452373</v>
      </c>
    </row>
    <row r="8" spans="17:26" ht="15">
      <c r="Q8" s="9"/>
      <c r="R8" s="9"/>
      <c r="S8" s="9"/>
      <c r="T8" s="9"/>
      <c r="U8" s="9"/>
      <c r="V8" s="9"/>
      <c r="W8" s="9"/>
      <c r="X8" s="9"/>
      <c r="Y8" s="9"/>
      <c r="Z8" s="9"/>
    </row>
    <row r="9" spans="1:31" ht="15">
      <c r="A9" t="s">
        <v>1</v>
      </c>
      <c r="B9" s="4">
        <v>13792864</v>
      </c>
      <c r="C9" s="4">
        <v>13350423</v>
      </c>
      <c r="D9" s="4">
        <v>12941456</v>
      </c>
      <c r="E9" s="4">
        <v>13035429</v>
      </c>
      <c r="F9" s="4">
        <v>12603976</v>
      </c>
      <c r="G9" s="4">
        <v>12757895</v>
      </c>
      <c r="H9" s="4">
        <v>12905871</v>
      </c>
      <c r="I9" s="4">
        <v>12477617</v>
      </c>
      <c r="J9" s="4">
        <v>11995790</v>
      </c>
      <c r="K9" s="4">
        <v>11391050</v>
      </c>
      <c r="L9" s="4">
        <v>11009758</v>
      </c>
      <c r="M9" s="4">
        <v>10472297</v>
      </c>
      <c r="N9" s="4">
        <v>9766620</v>
      </c>
      <c r="O9" s="4">
        <v>9081637</v>
      </c>
      <c r="P9" s="4">
        <v>8179399</v>
      </c>
      <c r="Q9" s="12">
        <v>7177567</v>
      </c>
      <c r="R9" s="12">
        <v>6334773</v>
      </c>
      <c r="S9" s="12">
        <v>5969156</v>
      </c>
      <c r="T9" s="12">
        <v>998904</v>
      </c>
      <c r="U9" s="12">
        <v>5298630</v>
      </c>
      <c r="V9" s="12">
        <v>5240358</v>
      </c>
      <c r="W9" s="12">
        <v>7851198</v>
      </c>
      <c r="X9" s="12">
        <v>7991868</v>
      </c>
      <c r="Y9" s="12">
        <v>7884394</v>
      </c>
      <c r="Z9" s="12">
        <v>6580073</v>
      </c>
      <c r="AA9" s="4">
        <v>6859913</v>
      </c>
      <c r="AB9" s="4">
        <v>6641439</v>
      </c>
      <c r="AC9" s="4">
        <v>5887468</v>
      </c>
      <c r="AD9" s="4">
        <v>5223176</v>
      </c>
      <c r="AE9" s="4">
        <v>4850369</v>
      </c>
    </row>
    <row r="10" spans="2:27" ht="15">
      <c r="B10" s="4"/>
      <c r="C10" s="4"/>
      <c r="D10" s="4"/>
      <c r="N10" s="4"/>
      <c r="O10" s="4"/>
      <c r="P10" s="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4"/>
    </row>
    <row r="11" spans="1:31" ht="15">
      <c r="A11" t="s">
        <v>17</v>
      </c>
      <c r="B11" s="4">
        <v>13424404</v>
      </c>
      <c r="C11" s="4">
        <v>12928143</v>
      </c>
      <c r="D11" s="4">
        <v>12485366</v>
      </c>
      <c r="E11" s="4">
        <v>12700779</v>
      </c>
      <c r="F11" s="4">
        <v>12246244</v>
      </c>
      <c r="G11" s="4">
        <v>12494315</v>
      </c>
      <c r="H11" s="4">
        <v>12578804</v>
      </c>
      <c r="I11" s="4">
        <v>12544363</v>
      </c>
      <c r="J11" s="4">
        <v>11743767</v>
      </c>
      <c r="K11" s="4">
        <v>11219480</v>
      </c>
      <c r="L11" s="4">
        <v>11009760</v>
      </c>
      <c r="M11" s="4">
        <v>10472297</v>
      </c>
      <c r="N11" s="4">
        <v>9766620</v>
      </c>
      <c r="O11" s="4">
        <v>9081637</v>
      </c>
      <c r="P11" s="4">
        <f>P9</f>
        <v>8179399</v>
      </c>
      <c r="Q11" s="12">
        <f aca="true" t="shared" si="0" ref="Q11:AE11">Q9</f>
        <v>7177567</v>
      </c>
      <c r="R11" s="12">
        <f t="shared" si="0"/>
        <v>6334773</v>
      </c>
      <c r="S11" s="12">
        <f t="shared" si="0"/>
        <v>5969156</v>
      </c>
      <c r="T11" s="12">
        <f t="shared" si="0"/>
        <v>998904</v>
      </c>
      <c r="U11" s="12">
        <f t="shared" si="0"/>
        <v>5298630</v>
      </c>
      <c r="V11" s="12">
        <f t="shared" si="0"/>
        <v>5240358</v>
      </c>
      <c r="W11" s="12">
        <f t="shared" si="0"/>
        <v>7851198</v>
      </c>
      <c r="X11" s="12">
        <f t="shared" si="0"/>
        <v>7991868</v>
      </c>
      <c r="Y11" s="12">
        <f t="shared" si="0"/>
        <v>7884394</v>
      </c>
      <c r="Z11" s="12">
        <f t="shared" si="0"/>
        <v>6580073</v>
      </c>
      <c r="AA11" s="4">
        <f t="shared" si="0"/>
        <v>6859913</v>
      </c>
      <c r="AB11" s="4">
        <f t="shared" si="0"/>
        <v>6641439</v>
      </c>
      <c r="AC11" s="4">
        <f t="shared" si="0"/>
        <v>5887468</v>
      </c>
      <c r="AD11" s="4">
        <f t="shared" si="0"/>
        <v>5223176</v>
      </c>
      <c r="AE11" s="4">
        <f t="shared" si="0"/>
        <v>4850369</v>
      </c>
    </row>
    <row r="12" spans="14:27" ht="15">
      <c r="N12" s="4"/>
      <c r="O12" s="4"/>
      <c r="P12" s="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4"/>
    </row>
    <row r="13" spans="1:31" ht="15">
      <c r="A13" t="s">
        <v>2</v>
      </c>
      <c r="B13" s="4">
        <v>8500000</v>
      </c>
      <c r="C13" s="4">
        <v>8500000</v>
      </c>
      <c r="D13" s="4">
        <v>8000000</v>
      </c>
      <c r="E13" s="4">
        <v>8000000</v>
      </c>
      <c r="F13" s="4">
        <v>8000000</v>
      </c>
      <c r="G13" s="4">
        <v>20000000</v>
      </c>
      <c r="H13" s="4">
        <v>8000000</v>
      </c>
      <c r="I13" s="4">
        <v>8000000</v>
      </c>
      <c r="J13" s="4">
        <v>6000000</v>
      </c>
      <c r="K13" s="4">
        <v>5000000</v>
      </c>
      <c r="L13" s="4">
        <v>3500000</v>
      </c>
      <c r="M13" s="4">
        <v>3000000</v>
      </c>
      <c r="N13" s="4">
        <v>3500000</v>
      </c>
      <c r="O13" s="4">
        <v>13838000</v>
      </c>
      <c r="P13" s="4">
        <v>1000000</v>
      </c>
      <c r="Q13" s="12">
        <v>0</v>
      </c>
      <c r="R13" s="12">
        <v>0</v>
      </c>
      <c r="S13" s="12">
        <v>0</v>
      </c>
      <c r="T13" s="12">
        <v>1159150</v>
      </c>
      <c r="U13" s="12">
        <v>4636601</v>
      </c>
      <c r="V13" s="12">
        <v>5646183</v>
      </c>
      <c r="W13" s="12">
        <v>3253099</v>
      </c>
      <c r="X13" s="12">
        <v>4225289</v>
      </c>
      <c r="Y13" s="12">
        <v>16078534</v>
      </c>
      <c r="Z13" s="12">
        <v>3794574</v>
      </c>
      <c r="AA13" s="4">
        <v>3541252</v>
      </c>
      <c r="AB13" s="4">
        <v>3304615</v>
      </c>
      <c r="AC13" s="4">
        <v>3006966</v>
      </c>
      <c r="AD13" s="4">
        <v>2720389</v>
      </c>
      <c r="AE13" s="4">
        <v>2664722</v>
      </c>
    </row>
    <row r="14" spans="2:27" ht="15">
      <c r="B14" s="4"/>
      <c r="C14" s="4"/>
      <c r="N14" s="4"/>
      <c r="O14" s="4"/>
      <c r="P14" s="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4"/>
    </row>
    <row r="15" spans="1:30" ht="15">
      <c r="A15" t="s">
        <v>18</v>
      </c>
      <c r="B15" s="4">
        <f>949620+297500+B13</f>
        <v>9747120</v>
      </c>
      <c r="C15" s="4">
        <f>297500+C13</f>
        <v>8797500</v>
      </c>
      <c r="D15" s="4">
        <f>297500+D13</f>
        <v>8297500</v>
      </c>
      <c r="E15" s="4">
        <f>2461771+722500+E13</f>
        <v>11184271</v>
      </c>
      <c r="F15" s="4">
        <f>F13</f>
        <v>8000000</v>
      </c>
      <c r="G15" s="4">
        <f aca="true" t="shared" si="1" ref="G15:Y15">G13</f>
        <v>20000000</v>
      </c>
      <c r="H15" s="4">
        <f t="shared" si="1"/>
        <v>8000000</v>
      </c>
      <c r="I15" s="4">
        <f t="shared" si="1"/>
        <v>8000000</v>
      </c>
      <c r="J15" s="4">
        <f t="shared" si="1"/>
        <v>6000000</v>
      </c>
      <c r="K15" s="4">
        <f t="shared" si="1"/>
        <v>5000000</v>
      </c>
      <c r="L15" s="4">
        <f t="shared" si="1"/>
        <v>3500000</v>
      </c>
      <c r="M15" s="4">
        <f t="shared" si="1"/>
        <v>3000000</v>
      </c>
      <c r="N15" s="4">
        <f t="shared" si="1"/>
        <v>3500000</v>
      </c>
      <c r="O15" s="4">
        <f t="shared" si="1"/>
        <v>13838000</v>
      </c>
      <c r="P15" s="4">
        <f t="shared" si="1"/>
        <v>1000000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1159150</v>
      </c>
      <c r="U15" s="12">
        <f t="shared" si="1"/>
        <v>4636601</v>
      </c>
      <c r="V15" s="12">
        <f t="shared" si="1"/>
        <v>5646183</v>
      </c>
      <c r="W15" s="12">
        <f t="shared" si="1"/>
        <v>3253099</v>
      </c>
      <c r="X15" s="12">
        <f t="shared" si="1"/>
        <v>4225289</v>
      </c>
      <c r="Y15" s="12">
        <f t="shared" si="1"/>
        <v>16078534</v>
      </c>
      <c r="Z15" s="12">
        <f>Z13</f>
        <v>3794574</v>
      </c>
      <c r="AA15" s="4">
        <f>AA13</f>
        <v>3541252</v>
      </c>
      <c r="AB15" s="4">
        <f>AB13</f>
        <v>3304615</v>
      </c>
      <c r="AC15" s="4">
        <f>AC13</f>
        <v>3006966</v>
      </c>
      <c r="AD15" s="4">
        <f>AD13</f>
        <v>2720389</v>
      </c>
    </row>
    <row r="16" spans="14:27" ht="15">
      <c r="N16" s="4"/>
      <c r="O16" s="4"/>
      <c r="P16" s="4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4"/>
    </row>
    <row r="17" spans="1:31" ht="15">
      <c r="A17" t="s">
        <v>3</v>
      </c>
      <c r="B17" s="4">
        <v>149937329</v>
      </c>
      <c r="C17" s="4">
        <v>145012926</v>
      </c>
      <c r="D17" s="4">
        <v>140584782</v>
      </c>
      <c r="E17" s="4">
        <v>136099416</v>
      </c>
      <c r="F17" s="4">
        <v>131398637</v>
      </c>
      <c r="G17" s="4">
        <v>127152394</v>
      </c>
      <c r="H17" s="4">
        <v>134658079</v>
      </c>
      <c r="I17" s="4">
        <v>130079275</v>
      </c>
      <c r="J17" s="4">
        <v>125914183</v>
      </c>
      <c r="K17" s="4">
        <v>120170415</v>
      </c>
      <c r="L17" s="4">
        <v>113950935</v>
      </c>
      <c r="M17" s="4">
        <v>106441177</v>
      </c>
      <c r="N17" s="4">
        <v>98968880</v>
      </c>
      <c r="O17" s="4">
        <v>88661441</v>
      </c>
      <c r="P17" s="4">
        <v>99916645</v>
      </c>
      <c r="Q17" s="12">
        <v>92737246</v>
      </c>
      <c r="R17" s="12">
        <v>85559679</v>
      </c>
      <c r="S17" s="12">
        <v>79224904</v>
      </c>
      <c r="T17" s="12">
        <v>73255749</v>
      </c>
      <c r="U17" s="13">
        <v>59679626</v>
      </c>
      <c r="V17" s="12">
        <v>61163378</v>
      </c>
      <c r="W17" s="12">
        <v>60447434</v>
      </c>
      <c r="X17" s="12">
        <v>56971093</v>
      </c>
      <c r="Y17" s="12">
        <v>53784264</v>
      </c>
      <c r="Z17" s="12">
        <v>61978405</v>
      </c>
      <c r="AA17" s="4">
        <v>55371490</v>
      </c>
      <c r="AB17" s="4">
        <v>50390467</v>
      </c>
      <c r="AC17" s="4">
        <v>46212627</v>
      </c>
      <c r="AD17" s="4">
        <v>39424876</v>
      </c>
      <c r="AE17" s="4">
        <v>36540386</v>
      </c>
    </row>
    <row r="18" spans="4:27" ht="15">
      <c r="D18" s="4"/>
      <c r="N18" s="4"/>
      <c r="O18" s="4"/>
      <c r="P18" s="4"/>
      <c r="Q18" s="12"/>
      <c r="R18" s="12"/>
      <c r="S18" s="12"/>
      <c r="T18" s="12"/>
      <c r="U18" s="14"/>
      <c r="V18" s="12"/>
      <c r="W18" s="12"/>
      <c r="X18" s="12"/>
      <c r="Y18" s="12"/>
      <c r="Z18" s="12"/>
      <c r="AA18" s="4"/>
    </row>
    <row r="19" spans="1:31" ht="15">
      <c r="A19" t="s">
        <v>19</v>
      </c>
      <c r="B19" s="4">
        <v>149937329</v>
      </c>
      <c r="C19" s="4">
        <v>145962546</v>
      </c>
      <c r="D19" s="4">
        <v>140584782</v>
      </c>
      <c r="E19" s="4">
        <v>136099416</v>
      </c>
      <c r="F19" s="4">
        <v>133860408</v>
      </c>
      <c r="G19" s="4">
        <v>129316665</v>
      </c>
      <c r="H19" s="4">
        <v>136099850</v>
      </c>
      <c r="I19" s="4">
        <v>130458546</v>
      </c>
      <c r="J19" s="4">
        <v>125914183</v>
      </c>
      <c r="K19" s="4">
        <v>120170416</v>
      </c>
      <c r="L19" s="4">
        <v>113950936</v>
      </c>
      <c r="M19" s="4">
        <v>106441177</v>
      </c>
      <c r="N19" s="4">
        <v>98968880</v>
      </c>
      <c r="O19" s="5">
        <f aca="true" t="shared" si="2" ref="O19:AD19">O17</f>
        <v>88661441</v>
      </c>
      <c r="P19" s="5">
        <f t="shared" si="2"/>
        <v>99916645</v>
      </c>
      <c r="Q19" s="15">
        <f t="shared" si="2"/>
        <v>92737246</v>
      </c>
      <c r="R19" s="15">
        <f t="shared" si="2"/>
        <v>85559679</v>
      </c>
      <c r="S19" s="15">
        <f t="shared" si="2"/>
        <v>79224904</v>
      </c>
      <c r="T19" s="15">
        <f t="shared" si="2"/>
        <v>73255749</v>
      </c>
      <c r="U19" s="16">
        <v>59679626</v>
      </c>
      <c r="V19" s="15">
        <f t="shared" si="2"/>
        <v>61163378</v>
      </c>
      <c r="W19" s="15">
        <f t="shared" si="2"/>
        <v>60447434</v>
      </c>
      <c r="X19" s="15">
        <f t="shared" si="2"/>
        <v>56971093</v>
      </c>
      <c r="Y19" s="15">
        <f t="shared" si="2"/>
        <v>53784264</v>
      </c>
      <c r="Z19" s="15">
        <f t="shared" si="2"/>
        <v>61978405</v>
      </c>
      <c r="AA19" s="5">
        <f t="shared" si="2"/>
        <v>55371490</v>
      </c>
      <c r="AB19" s="5">
        <f t="shared" si="2"/>
        <v>50390467</v>
      </c>
      <c r="AC19" s="5">
        <f t="shared" si="2"/>
        <v>46212627</v>
      </c>
      <c r="AD19" s="5">
        <f t="shared" si="2"/>
        <v>39424876</v>
      </c>
      <c r="AE19" s="5">
        <f>AE17</f>
        <v>36540386</v>
      </c>
    </row>
    <row r="20" spans="14:26" ht="15">
      <c r="N20" s="4"/>
      <c r="O20" s="4"/>
      <c r="P20" s="4"/>
      <c r="Q20" s="12"/>
      <c r="R20" s="12"/>
      <c r="S20" s="12"/>
      <c r="T20" s="12"/>
      <c r="U20" s="14"/>
      <c r="V20" s="12"/>
      <c r="W20" s="12"/>
      <c r="X20" s="12"/>
      <c r="Y20" s="12"/>
      <c r="Z20" s="9"/>
    </row>
    <row r="21" spans="1:31" ht="15">
      <c r="A21" t="s">
        <v>4</v>
      </c>
      <c r="B21" s="4">
        <v>4893219</v>
      </c>
      <c r="C21" s="4">
        <v>4893219</v>
      </c>
      <c r="D21" s="4">
        <f>C21</f>
        <v>4893219</v>
      </c>
      <c r="E21" s="4">
        <f>D21</f>
        <v>4893219</v>
      </c>
      <c r="F21" s="4">
        <f aca="true" t="shared" si="3" ref="F21:L21">E21</f>
        <v>4893219</v>
      </c>
      <c r="G21" s="4">
        <f t="shared" si="3"/>
        <v>4893219</v>
      </c>
      <c r="H21" s="4">
        <f t="shared" si="3"/>
        <v>4893219</v>
      </c>
      <c r="I21" s="4">
        <f t="shared" si="3"/>
        <v>4893219</v>
      </c>
      <c r="J21" s="4">
        <f t="shared" si="3"/>
        <v>4893219</v>
      </c>
      <c r="K21" s="4">
        <f t="shared" si="3"/>
        <v>4893219</v>
      </c>
      <c r="L21" s="4">
        <f t="shared" si="3"/>
        <v>4893219</v>
      </c>
      <c r="M21" s="4">
        <f>L21</f>
        <v>4893219</v>
      </c>
      <c r="N21" s="4">
        <v>4893219</v>
      </c>
      <c r="O21" s="4">
        <v>4893219</v>
      </c>
      <c r="P21" s="4">
        <v>4893219</v>
      </c>
      <c r="Q21" s="12">
        <v>4893219</v>
      </c>
      <c r="R21" s="12">
        <v>4893219</v>
      </c>
      <c r="S21" s="12">
        <v>4893219</v>
      </c>
      <c r="T21" s="12">
        <v>4893219</v>
      </c>
      <c r="U21" s="12">
        <v>3739194</v>
      </c>
      <c r="V21" s="12">
        <v>3739194</v>
      </c>
      <c r="W21" s="12">
        <v>3739194</v>
      </c>
      <c r="X21" s="12">
        <v>3739194</v>
      </c>
      <c r="Y21" s="12">
        <v>3739194</v>
      </c>
      <c r="Z21" s="12">
        <v>3739194</v>
      </c>
      <c r="AA21" s="4">
        <v>3639207</v>
      </c>
      <c r="AB21" s="4">
        <v>3613151</v>
      </c>
      <c r="AC21" s="4">
        <v>3559810</v>
      </c>
      <c r="AD21" s="4">
        <v>3250184</v>
      </c>
      <c r="AE21" s="2">
        <v>3220544</v>
      </c>
    </row>
    <row r="22" spans="17:26" ht="15"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30" ht="15">
      <c r="A23" t="s">
        <v>5</v>
      </c>
      <c r="B23" s="6">
        <f>B9/B21</f>
        <v>2.8187710380426463</v>
      </c>
      <c r="C23" s="6">
        <f>C9/C21</f>
        <v>2.7283518272940572</v>
      </c>
      <c r="D23" s="6">
        <f aca="true" t="shared" si="4" ref="D23:T23">D9/D21</f>
        <v>2.644773512078654</v>
      </c>
      <c r="E23" s="6">
        <f t="shared" si="4"/>
        <v>2.663978252352899</v>
      </c>
      <c r="F23" s="6">
        <f t="shared" si="4"/>
        <v>2.5758045981592077</v>
      </c>
      <c r="G23" s="6">
        <f t="shared" si="4"/>
        <v>2.607260169634754</v>
      </c>
      <c r="H23" s="6">
        <f t="shared" si="4"/>
        <v>2.6375012031956877</v>
      </c>
      <c r="I23" s="6">
        <f t="shared" si="4"/>
        <v>2.549981310871228</v>
      </c>
      <c r="J23" s="6">
        <f t="shared" si="4"/>
        <v>2.45151300197273</v>
      </c>
      <c r="K23" s="6">
        <f t="shared" si="4"/>
        <v>2.327925645674146</v>
      </c>
      <c r="L23" s="6">
        <f t="shared" si="4"/>
        <v>2.2500031165578323</v>
      </c>
      <c r="M23" s="6">
        <f t="shared" si="4"/>
        <v>2.1401651959579167</v>
      </c>
      <c r="N23" s="6">
        <f t="shared" si="4"/>
        <v>1.9959499053690424</v>
      </c>
      <c r="O23" s="6">
        <f t="shared" si="4"/>
        <v>1.8559637326675957</v>
      </c>
      <c r="P23" s="6">
        <f t="shared" si="4"/>
        <v>1.6715783618104973</v>
      </c>
      <c r="Q23" s="17">
        <f t="shared" si="4"/>
        <v>1.4668395181168061</v>
      </c>
      <c r="R23" s="17">
        <f t="shared" si="4"/>
        <v>1.2946023875081005</v>
      </c>
      <c r="S23" s="17">
        <f t="shared" si="4"/>
        <v>1.219883271114577</v>
      </c>
      <c r="T23" s="17">
        <f t="shared" si="4"/>
        <v>0.20414046458987428</v>
      </c>
      <c r="U23" s="17">
        <f>U9/((U21+V21)/2)</f>
        <v>1.4170513752429</v>
      </c>
      <c r="V23" s="17">
        <f>V9/((V21+W21)/2)</f>
        <v>1.4014672680796985</v>
      </c>
      <c r="W23" s="17">
        <f>W9/((W21+X21)/2)</f>
        <v>2.099703305043814</v>
      </c>
      <c r="X23" s="17">
        <f>X9/((X21+Y21)/2)</f>
        <v>2.1373237120085236</v>
      </c>
      <c r="Y23" s="18">
        <f>Y9/((Y21+Z21)/2)</f>
        <v>2.10858115412038</v>
      </c>
      <c r="Z23" s="18">
        <f>Z9/((Z21+AA21)/2)</f>
        <v>1.7836040627230751</v>
      </c>
      <c r="AA23" s="1">
        <f>AA9/((AA21+AB21)/2)</f>
        <v>1.8917745097525522</v>
      </c>
      <c r="AB23" s="1">
        <f>AB9/((AB21+AC21)/2)</f>
        <v>1.8517984413967956</v>
      </c>
      <c r="AC23" s="1">
        <f>AC9/((AC21+AD21)/2)</f>
        <v>1.7290670153307037</v>
      </c>
      <c r="AD23" s="1">
        <f>AD9/((AD21+AE21)/2)</f>
        <v>1.6144013471127205</v>
      </c>
    </row>
    <row r="24" spans="17:26" ht="15"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30" ht="15">
      <c r="A25" t="s">
        <v>20</v>
      </c>
      <c r="B25" s="6">
        <f>B11/B21</f>
        <v>2.7434709135233883</v>
      </c>
      <c r="C25" s="6">
        <f>C11/C21</f>
        <v>2.6420528081820986</v>
      </c>
      <c r="D25" s="6">
        <f aca="true" t="shared" si="5" ref="D25:AA25">D11/D21</f>
        <v>2.551564930978973</v>
      </c>
      <c r="E25" s="6">
        <f t="shared" si="5"/>
        <v>2.595587689821363</v>
      </c>
      <c r="F25" s="6">
        <f t="shared" si="5"/>
        <v>2.5026968954383606</v>
      </c>
      <c r="G25" s="6">
        <f t="shared" si="5"/>
        <v>2.5533937884243483</v>
      </c>
      <c r="H25" s="6">
        <f t="shared" si="5"/>
        <v>2.5706603362735247</v>
      </c>
      <c r="I25" s="6">
        <f t="shared" si="5"/>
        <v>2.563621820319099</v>
      </c>
      <c r="J25" s="6">
        <f t="shared" si="5"/>
        <v>2.400008460688148</v>
      </c>
      <c r="K25" s="6">
        <f t="shared" si="5"/>
        <v>2.2928628373265125</v>
      </c>
      <c r="L25" s="6">
        <f t="shared" si="5"/>
        <v>2.2500035252867283</v>
      </c>
      <c r="M25" s="6">
        <f t="shared" si="5"/>
        <v>2.1401651959579167</v>
      </c>
      <c r="N25" s="6">
        <f t="shared" si="5"/>
        <v>1.9959499053690424</v>
      </c>
      <c r="O25" s="6">
        <f t="shared" si="5"/>
        <v>1.8559637326675957</v>
      </c>
      <c r="P25" s="6">
        <f t="shared" si="5"/>
        <v>1.6715783618104973</v>
      </c>
      <c r="Q25" s="17">
        <f t="shared" si="5"/>
        <v>1.4668395181168061</v>
      </c>
      <c r="R25" s="17">
        <f t="shared" si="5"/>
        <v>1.2946023875081005</v>
      </c>
      <c r="S25" s="17">
        <f t="shared" si="5"/>
        <v>1.219883271114577</v>
      </c>
      <c r="T25" s="17">
        <f t="shared" si="5"/>
        <v>0.20414046458987428</v>
      </c>
      <c r="U25" s="17">
        <f>U11/((U21+V21)/2)</f>
        <v>1.4170513752429</v>
      </c>
      <c r="V25" s="17">
        <f>V11/((V21+W21)/2)</f>
        <v>1.4014672680796985</v>
      </c>
      <c r="W25" s="17">
        <f>W11/((W21+X21)/2)</f>
        <v>2.099703305043814</v>
      </c>
      <c r="X25" s="17">
        <f>X11/((X21+Y21)/2)</f>
        <v>2.1373237120085236</v>
      </c>
      <c r="Y25" s="18">
        <f>Y11/((Y21+Z21)/2)</f>
        <v>2.10858115412038</v>
      </c>
      <c r="Z25" s="18">
        <f>Z11/((Z21+AA21)/2)</f>
        <v>1.7836040627230751</v>
      </c>
      <c r="AA25" s="6">
        <f t="shared" si="5"/>
        <v>1.885002144698007</v>
      </c>
      <c r="AB25" s="1">
        <f>AB11/((AB21+AC21)/2)</f>
        <v>1.8517984413967956</v>
      </c>
      <c r="AC25" s="1">
        <f>AC11/((AC21+AD21)/2)</f>
        <v>1.7290670153307037</v>
      </c>
      <c r="AD25" s="1">
        <f>AD11/((AD21+AE21)/2)</f>
        <v>1.6144013471127205</v>
      </c>
    </row>
    <row r="26" spans="17:26" ht="15"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30" ht="15">
      <c r="A27" t="s">
        <v>6</v>
      </c>
      <c r="B27" s="1">
        <f>B13/B21</f>
        <v>1.7370978082117314</v>
      </c>
      <c r="C27" s="1">
        <f>C13/C21</f>
        <v>1.7370978082117314</v>
      </c>
      <c r="D27" s="1">
        <f aca="true" t="shared" si="6" ref="D27:T27">D13/D21</f>
        <v>1.6349155841992766</v>
      </c>
      <c r="E27" s="1">
        <f t="shared" si="6"/>
        <v>1.6349155841992766</v>
      </c>
      <c r="F27" s="1">
        <f t="shared" si="6"/>
        <v>1.6349155841992766</v>
      </c>
      <c r="G27" s="1">
        <f t="shared" si="6"/>
        <v>4.087288960498191</v>
      </c>
      <c r="H27" s="1">
        <f t="shared" si="6"/>
        <v>1.6349155841992766</v>
      </c>
      <c r="I27" s="1">
        <f t="shared" si="6"/>
        <v>1.6349155841992766</v>
      </c>
      <c r="J27" s="1">
        <f t="shared" si="6"/>
        <v>1.2261866881494574</v>
      </c>
      <c r="K27" s="1">
        <f t="shared" si="6"/>
        <v>1.0218222401245478</v>
      </c>
      <c r="L27" s="1">
        <f t="shared" si="6"/>
        <v>0.7152755680871835</v>
      </c>
      <c r="M27" s="1">
        <f t="shared" si="6"/>
        <v>0.6130933440747287</v>
      </c>
      <c r="N27" s="1">
        <f t="shared" si="6"/>
        <v>0.7152755680871835</v>
      </c>
      <c r="O27" s="1">
        <f t="shared" si="6"/>
        <v>2.8279952317686985</v>
      </c>
      <c r="P27" s="1">
        <f t="shared" si="6"/>
        <v>0.20436444802490958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0.23688904992807394</v>
      </c>
      <c r="U27" s="18">
        <f>U13/((U21+V21)/2)</f>
        <v>1.2400001176724182</v>
      </c>
      <c r="V27" s="18">
        <f>V13/((V21+W21)/2)</f>
        <v>1.5100000160462388</v>
      </c>
      <c r="W27" s="18">
        <f>W13/((W21+X21)/2)</f>
        <v>0.8700000588362091</v>
      </c>
      <c r="X27" s="18">
        <f>X13/((X21+Y21)/2)</f>
        <v>1.1299999411637909</v>
      </c>
      <c r="Y27" s="18">
        <f>Y13/((Y21+Z21)/2)</f>
        <v>4.299999946512537</v>
      </c>
      <c r="Z27" s="18">
        <f>Z13/((Z21+AA21)/2)</f>
        <v>1.028562692648448</v>
      </c>
      <c r="AA27" s="1">
        <f>AA13/((AA21+AB21)/2)</f>
        <v>0.9765794793913924</v>
      </c>
      <c r="AB27" s="1">
        <f>AB13/((AB21+AC21)/2)</f>
        <v>0.9214088853961425</v>
      </c>
      <c r="AC27" s="1">
        <f>AC13/((AC21+AD21)/2)</f>
        <v>0.883103861765517</v>
      </c>
      <c r="AD27" s="1">
        <f>AD13/((AD21+AE21)/2)</f>
        <v>0.8408293471770101</v>
      </c>
    </row>
    <row r="28" spans="2:3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"/>
      <c r="AB28" s="1"/>
      <c r="AC28" s="1"/>
      <c r="AD28" s="1"/>
    </row>
    <row r="29" spans="1:30" ht="15">
      <c r="A29" t="s">
        <v>21</v>
      </c>
      <c r="B29" s="1">
        <f>B15/B21</f>
        <v>1.9919647986325566</v>
      </c>
      <c r="C29" s="1">
        <f>C15/C21</f>
        <v>1.797896231499142</v>
      </c>
      <c r="D29" s="1">
        <f aca="true" t="shared" si="7" ref="D29:T29">D15/D21</f>
        <v>1.6957140074866872</v>
      </c>
      <c r="E29" s="1">
        <f t="shared" si="7"/>
        <v>2.2856673694760032</v>
      </c>
      <c r="F29" s="1">
        <f t="shared" si="7"/>
        <v>1.6349155841992766</v>
      </c>
      <c r="G29" s="1">
        <f t="shared" si="7"/>
        <v>4.087288960498191</v>
      </c>
      <c r="H29" s="1">
        <f t="shared" si="7"/>
        <v>1.6349155841992766</v>
      </c>
      <c r="I29" s="1">
        <f t="shared" si="7"/>
        <v>1.6349155841992766</v>
      </c>
      <c r="J29" s="1">
        <f t="shared" si="7"/>
        <v>1.2261866881494574</v>
      </c>
      <c r="K29" s="1">
        <f t="shared" si="7"/>
        <v>1.0218222401245478</v>
      </c>
      <c r="L29" s="1">
        <f t="shared" si="7"/>
        <v>0.7152755680871835</v>
      </c>
      <c r="M29" s="1">
        <f t="shared" si="7"/>
        <v>0.6130933440747287</v>
      </c>
      <c r="N29" s="1">
        <f t="shared" si="7"/>
        <v>0.7152755680871835</v>
      </c>
      <c r="O29" s="1">
        <f t="shared" si="7"/>
        <v>2.8279952317686985</v>
      </c>
      <c r="P29" s="1">
        <f t="shared" si="7"/>
        <v>0.20436444802490958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0.23688904992807394</v>
      </c>
      <c r="U29" s="18">
        <f>U15/((U21+V21)/2)</f>
        <v>1.2400001176724182</v>
      </c>
      <c r="V29" s="18">
        <f>V15/((V21+W21)/2)</f>
        <v>1.5100000160462388</v>
      </c>
      <c r="W29" s="18">
        <f>W15/((W21+X21)/2)</f>
        <v>0.8700000588362091</v>
      </c>
      <c r="X29" s="18">
        <f>X15/((X21+Y21)/2)</f>
        <v>1.1299999411637909</v>
      </c>
      <c r="Y29" s="18">
        <f>Y15/((Y21+Z21)/2)</f>
        <v>4.299999946512537</v>
      </c>
      <c r="Z29" s="18">
        <f>Z15/((Z21+AA21)/2)</f>
        <v>1.028562692648448</v>
      </c>
      <c r="AA29" s="1">
        <f>AA15/((AA21+AB21)/2)</f>
        <v>0.9765794793913924</v>
      </c>
      <c r="AB29" s="1">
        <f>AB15/((AB21+AC21)/2)</f>
        <v>0.9214088853961425</v>
      </c>
      <c r="AC29" s="1">
        <f>AC15/((AC21+AD21)/2)</f>
        <v>0.883103861765517</v>
      </c>
      <c r="AD29" s="1">
        <f>AD15/((AD21+AE21)/2)</f>
        <v>0.8408293471770101</v>
      </c>
    </row>
    <row r="30" spans="17:26" ht="15"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 ht="15">
      <c r="A31" t="s">
        <v>7</v>
      </c>
      <c r="B31" s="1">
        <f>B17/B21</f>
        <v>30.64185947941427</v>
      </c>
      <c r="C31" s="1">
        <f>C17/C21</f>
        <v>29.63548657846706</v>
      </c>
      <c r="D31" s="1">
        <f aca="true" t="shared" si="8" ref="D31:AD31">D17/D21</f>
        <v>28.730531374132244</v>
      </c>
      <c r="E31" s="1">
        <f t="shared" si="8"/>
        <v>27.813882027352548</v>
      </c>
      <c r="F31" s="1">
        <f t="shared" si="8"/>
        <v>26.85320992173046</v>
      </c>
      <c r="G31" s="1">
        <f t="shared" si="8"/>
        <v>25.985428814855823</v>
      </c>
      <c r="H31" s="1">
        <f t="shared" si="8"/>
        <v>27.519323986929667</v>
      </c>
      <c r="I31" s="1">
        <f t="shared" si="8"/>
        <v>26.58357923485542</v>
      </c>
      <c r="J31" s="1">
        <f t="shared" si="8"/>
        <v>25.732382507302454</v>
      </c>
      <c r="K31" s="1">
        <f t="shared" si="8"/>
        <v>24.558560530399316</v>
      </c>
      <c r="L31" s="1">
        <f t="shared" si="8"/>
        <v>23.28751993319735</v>
      </c>
      <c r="M31" s="1">
        <f t="shared" si="8"/>
        <v>21.7527923847267</v>
      </c>
      <c r="N31" s="1">
        <f t="shared" si="8"/>
        <v>20.225720532843514</v>
      </c>
      <c r="O31" s="1">
        <f t="shared" si="8"/>
        <v>18.119246451058086</v>
      </c>
      <c r="P31" s="1">
        <f t="shared" si="8"/>
        <v>20.41941000392584</v>
      </c>
      <c r="Q31" s="18">
        <f t="shared" si="8"/>
        <v>18.95219609014025</v>
      </c>
      <c r="R31" s="18">
        <f t="shared" si="8"/>
        <v>17.48535657202345</v>
      </c>
      <c r="S31" s="18">
        <f t="shared" si="8"/>
        <v>16.19075377578645</v>
      </c>
      <c r="T31" s="18">
        <f t="shared" si="8"/>
        <v>14.970870709036321</v>
      </c>
      <c r="U31" s="18">
        <f t="shared" si="8"/>
        <v>15.960558879801368</v>
      </c>
      <c r="V31" s="18">
        <f t="shared" si="8"/>
        <v>16.357369529369162</v>
      </c>
      <c r="W31" s="18">
        <f t="shared" si="8"/>
        <v>16.16589938901271</v>
      </c>
      <c r="X31" s="18">
        <f t="shared" si="8"/>
        <v>15.236196089317644</v>
      </c>
      <c r="Y31" s="18">
        <f>Y17/Y21</f>
        <v>14.383919101282254</v>
      </c>
      <c r="Z31" s="18">
        <f>Z17/Z21</f>
        <v>16.575338161111727</v>
      </c>
      <c r="AA31" s="1">
        <f>AA17/AA21</f>
        <v>15.215262555826035</v>
      </c>
      <c r="AB31" s="1">
        <f t="shared" si="8"/>
        <v>13.946404952353223</v>
      </c>
      <c r="AC31" s="1">
        <f t="shared" si="8"/>
        <v>12.981767847160382</v>
      </c>
      <c r="AD31" s="1">
        <f t="shared" si="8"/>
        <v>12.130044329797943</v>
      </c>
    </row>
    <row r="32" spans="17:26" ht="15"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30" ht="15">
      <c r="A33" t="s">
        <v>22</v>
      </c>
      <c r="B33" s="1">
        <f>B19/B21</f>
        <v>30.64185947941427</v>
      </c>
      <c r="C33" s="1">
        <f>C19/C21</f>
        <v>29.829555145600473</v>
      </c>
      <c r="D33" s="1">
        <f aca="true" t="shared" si="9" ref="D33:AD33">D19/D21</f>
        <v>28.730531374132244</v>
      </c>
      <c r="E33" s="1">
        <f t="shared" si="9"/>
        <v>27.813882027352548</v>
      </c>
      <c r="F33" s="1">
        <f t="shared" si="9"/>
        <v>27.356308393309188</v>
      </c>
      <c r="G33" s="1">
        <f t="shared" si="9"/>
        <v>26.42772886314714</v>
      </c>
      <c r="H33" s="1">
        <f t="shared" si="9"/>
        <v>27.81397072152299</v>
      </c>
      <c r="I33" s="1">
        <f t="shared" si="9"/>
        <v>26.661088743422276</v>
      </c>
      <c r="J33" s="1">
        <f t="shared" si="9"/>
        <v>25.732382507302454</v>
      </c>
      <c r="K33" s="1">
        <f t="shared" si="9"/>
        <v>24.558560734763763</v>
      </c>
      <c r="L33" s="1">
        <f t="shared" si="9"/>
        <v>23.287520137561796</v>
      </c>
      <c r="M33" s="1">
        <f t="shared" si="9"/>
        <v>21.7527923847267</v>
      </c>
      <c r="N33" s="1">
        <f t="shared" si="9"/>
        <v>20.225720532843514</v>
      </c>
      <c r="O33" s="1">
        <f t="shared" si="9"/>
        <v>18.119246451058086</v>
      </c>
      <c r="P33" s="1">
        <f t="shared" si="9"/>
        <v>20.41941000392584</v>
      </c>
      <c r="Q33" s="18">
        <f t="shared" si="9"/>
        <v>18.95219609014025</v>
      </c>
      <c r="R33" s="18">
        <f t="shared" si="9"/>
        <v>17.48535657202345</v>
      </c>
      <c r="S33" s="18">
        <f t="shared" si="9"/>
        <v>16.19075377578645</v>
      </c>
      <c r="T33" s="18">
        <f t="shared" si="9"/>
        <v>14.970870709036321</v>
      </c>
      <c r="U33" s="18">
        <f t="shared" si="9"/>
        <v>15.960558879801368</v>
      </c>
      <c r="V33" s="18">
        <f t="shared" si="9"/>
        <v>16.357369529369162</v>
      </c>
      <c r="W33" s="18">
        <f t="shared" si="9"/>
        <v>16.16589938901271</v>
      </c>
      <c r="X33" s="18">
        <f t="shared" si="9"/>
        <v>15.236196089317644</v>
      </c>
      <c r="Y33" s="18">
        <f>Y19/Y21</f>
        <v>14.383919101282254</v>
      </c>
      <c r="Z33" s="18">
        <f>Z19/Z21</f>
        <v>16.575338161111727</v>
      </c>
      <c r="AA33" s="1">
        <f>AA19/AA21</f>
        <v>15.215262555826035</v>
      </c>
      <c r="AB33" s="1">
        <f t="shared" si="9"/>
        <v>13.946404952353223</v>
      </c>
      <c r="AC33" s="1">
        <f t="shared" si="9"/>
        <v>12.981767847160382</v>
      </c>
      <c r="AD33" s="1">
        <f t="shared" si="9"/>
        <v>12.130044329797943</v>
      </c>
    </row>
    <row r="34" spans="17:26" ht="15"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32" s="23" customFormat="1" ht="15">
      <c r="A35" s="19" t="s">
        <v>23</v>
      </c>
      <c r="B35" s="20">
        <f>+B7-B5</f>
        <v>-0.0027905886668127405</v>
      </c>
      <c r="C35" s="20">
        <f aca="true" t="shared" si="10" ref="C35:P35">+C7-C5</f>
        <v>-0.0032571967498380566</v>
      </c>
      <c r="D35" s="20">
        <f t="shared" si="10"/>
        <v>-0.0032968272369497675</v>
      </c>
      <c r="E35" s="20">
        <f t="shared" si="10"/>
        <v>-0.0033680151698072536</v>
      </c>
      <c r="F35" s="20">
        <f t="shared" si="10"/>
        <v>-0.00443233615184617</v>
      </c>
      <c r="G35" s="20">
        <f t="shared" si="10"/>
        <v>-0.0033102736283746464</v>
      </c>
      <c r="H35" s="20">
        <f t="shared" si="10"/>
        <v>-0.0031200839124785745</v>
      </c>
      <c r="I35" s="20">
        <f t="shared" si="10"/>
        <v>0.00037647995559936254</v>
      </c>
      <c r="J35" s="20">
        <f t="shared" si="10"/>
        <v>-0.0020482634815079254</v>
      </c>
      <c r="K35" s="20">
        <f t="shared" si="10"/>
        <v>-0.0014656510040052945</v>
      </c>
      <c r="L35" s="20">
        <f t="shared" si="10"/>
        <v>1.7696138540634898E-08</v>
      </c>
      <c r="M35" s="20">
        <f t="shared" si="10"/>
        <v>0</v>
      </c>
      <c r="N35" s="20">
        <f t="shared" si="10"/>
        <v>0</v>
      </c>
      <c r="O35" s="20">
        <f t="shared" si="10"/>
        <v>0</v>
      </c>
      <c r="P35" s="20">
        <f t="shared" si="10"/>
        <v>0</v>
      </c>
      <c r="Q35" s="21" t="str">
        <f>+Q5</f>
        <v>n/a</v>
      </c>
      <c r="R35" s="21" t="str">
        <f aca="true" t="shared" si="11" ref="R35:Z35">+R5</f>
        <v>n/a</v>
      </c>
      <c r="S35" s="21" t="str">
        <f t="shared" si="11"/>
        <v>n/a</v>
      </c>
      <c r="T35" s="21" t="str">
        <f t="shared" si="11"/>
        <v>n/a</v>
      </c>
      <c r="U35" s="21" t="str">
        <f t="shared" si="11"/>
        <v>n/a</v>
      </c>
      <c r="V35" s="21" t="str">
        <f t="shared" si="11"/>
        <v>n/a</v>
      </c>
      <c r="W35" s="21" t="str">
        <f t="shared" si="11"/>
        <v>n/a</v>
      </c>
      <c r="X35" s="21" t="str">
        <f t="shared" si="11"/>
        <v>n/a</v>
      </c>
      <c r="Y35" s="21" t="str">
        <f t="shared" si="11"/>
        <v>n/a</v>
      </c>
      <c r="Z35" s="21" t="str">
        <f t="shared" si="11"/>
        <v>n/a</v>
      </c>
      <c r="AA35" s="20">
        <f>+AA7-AA5</f>
        <v>0</v>
      </c>
      <c r="AB35" s="20">
        <f>+AB7-AB5</f>
        <v>0</v>
      </c>
      <c r="AC35" s="20">
        <f>+AC7-AC5</f>
        <v>0</v>
      </c>
      <c r="AD35" s="20">
        <f>+AD7-AD5</f>
        <v>0</v>
      </c>
      <c r="AE35" s="22"/>
      <c r="AF35" s="22"/>
    </row>
    <row r="36" spans="20:24" ht="15">
      <c r="T36" s="5"/>
      <c r="X36" s="1"/>
    </row>
    <row r="37" spans="1:30" ht="15">
      <c r="A37" s="23" t="s">
        <v>8</v>
      </c>
      <c r="B37" s="24">
        <f>(+B27-AD27)^(1/29)-1</f>
        <v>-0.003769267692008027</v>
      </c>
      <c r="AB37" s="1"/>
      <c r="AC37" s="1"/>
      <c r="AD37" s="1"/>
    </row>
    <row r="38" spans="1:2" ht="15">
      <c r="A38" s="23" t="s">
        <v>9</v>
      </c>
      <c r="B38" s="24">
        <f>(+B23-AD23)^(1/29)-1</f>
        <v>0.006432890732841701</v>
      </c>
    </row>
    <row r="39" spans="1:24" ht="15">
      <c r="A39" s="23" t="s">
        <v>26</v>
      </c>
      <c r="B39" s="24">
        <f>(+B31-AD31)^(1/29)-1</f>
        <v>0.10587270272420035</v>
      </c>
      <c r="X39" s="1"/>
    </row>
    <row r="40" ht="15">
      <c r="X40" s="7"/>
    </row>
    <row r="41" ht="18">
      <c r="A41" s="8" t="s">
        <v>15</v>
      </c>
    </row>
    <row r="42" ht="15">
      <c r="A42" t="s">
        <v>11</v>
      </c>
    </row>
    <row r="43" ht="15">
      <c r="A43" t="s">
        <v>13</v>
      </c>
    </row>
    <row r="44" ht="15">
      <c r="A44" t="s">
        <v>14</v>
      </c>
    </row>
    <row r="45" ht="15">
      <c r="A45" t="s">
        <v>12</v>
      </c>
    </row>
    <row r="47" spans="1:9" ht="15">
      <c r="A47" s="25" t="s">
        <v>25</v>
      </c>
      <c r="B47" s="9"/>
      <c r="C47" s="9"/>
      <c r="D47" s="9"/>
      <c r="E47" s="9"/>
      <c r="F47" s="9"/>
      <c r="G47" s="9"/>
      <c r="H47" s="9"/>
      <c r="I47" s="9"/>
    </row>
  </sheetData>
  <sheetProtection/>
  <mergeCells count="1">
    <mergeCell ref="Q2:Z2"/>
  </mergeCells>
  <printOptions/>
  <pageMargins left="0.4" right="0.4" top="0.5" bottom="0.5" header="0.3" footer="0.3"/>
  <pageSetup horizontalDpi="600" verticalDpi="600" orientation="landscape" paperSize="5" scale="40" r:id="rId1"/>
  <headerFooter>
    <oddHeader>&amp;C&amp;"Arial,Bold"&amp;12Responses to IR-2, IR-5 and IR-6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Crockett, Gloria</dc:creator>
  <cp:keywords/>
  <dc:description/>
  <cp:lastModifiedBy>Donna Chandler</cp:lastModifiedBy>
  <cp:lastPrinted>2019-01-28T15:49:42Z</cp:lastPrinted>
  <dcterms:created xsi:type="dcterms:W3CDTF">2019-01-15T00:26:33Z</dcterms:created>
  <dcterms:modified xsi:type="dcterms:W3CDTF">2019-02-19T18:12:47Z</dcterms:modified>
  <cp:category/>
  <cp:version/>
  <cp:contentType/>
  <cp:contentStatus/>
</cp:coreProperties>
</file>